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Users\kfarrel1\Downloads\"/>
    </mc:Choice>
  </mc:AlternateContent>
  <xr:revisionPtr revIDLastSave="0" documentId="13_ncr:1_{D86244B9-6908-4747-A59C-0952E69AD43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G69" i="6" s="1" a="1"/>
  <c r="G69" i="6" s="1"/>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X36" i="5" s="1"/>
  <c r="E37" i="5"/>
  <c r="E38" i="5"/>
  <c r="E39" i="5"/>
  <c r="E40" i="5"/>
  <c r="E41" i="5"/>
  <c r="E42" i="5"/>
  <c r="X42" i="5" s="1"/>
  <c r="E43" i="5"/>
  <c r="E44" i="5"/>
  <c r="E45" i="5"/>
  <c r="E46" i="5"/>
  <c r="E47" i="5"/>
  <c r="E48" i="5"/>
  <c r="E49" i="5"/>
  <c r="E50" i="5"/>
  <c r="E51" i="5"/>
  <c r="E52" i="5"/>
  <c r="E53" i="5"/>
  <c r="X53" i="5" s="1"/>
  <c r="E54" i="5"/>
  <c r="E55" i="5"/>
  <c r="E56" i="5"/>
  <c r="E57" i="5"/>
  <c r="E58" i="5"/>
  <c r="X58" i="5" s="1"/>
  <c r="E59" i="5"/>
  <c r="E60" i="5"/>
  <c r="X60" i="5" s="1"/>
  <c r="E61" i="5"/>
  <c r="E62" i="5"/>
  <c r="E63" i="5"/>
  <c r="E64" i="5"/>
  <c r="E65" i="5"/>
  <c r="E66" i="5"/>
  <c r="E67" i="5"/>
  <c r="E68" i="5"/>
  <c r="E69" i="5"/>
  <c r="E70" i="5"/>
  <c r="E71" i="5"/>
  <c r="E72" i="5"/>
  <c r="E73" i="5"/>
  <c r="E74" i="5"/>
  <c r="X74" i="5" s="1"/>
  <c r="E75" i="5"/>
  <c r="E76" i="5"/>
  <c r="E77" i="5"/>
  <c r="X77" i="5" s="1"/>
  <c r="E78" i="5"/>
  <c r="E79" i="5"/>
  <c r="E80" i="5"/>
  <c r="E81" i="5"/>
  <c r="E82" i="5"/>
  <c r="E83" i="5"/>
  <c r="E84" i="5"/>
  <c r="X84" i="5" s="1"/>
  <c r="E85" i="5"/>
  <c r="X85" i="5" s="1"/>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X117" i="5" s="1"/>
  <c r="E118" i="5"/>
  <c r="E119" i="5"/>
  <c r="E120" i="5"/>
  <c r="E121" i="5"/>
  <c r="E122" i="5"/>
  <c r="E123" i="5"/>
  <c r="E124" i="5"/>
  <c r="E125" i="5"/>
  <c r="E126" i="5"/>
  <c r="E127" i="5"/>
  <c r="E128" i="5"/>
  <c r="E129" i="5"/>
  <c r="E130" i="5"/>
  <c r="E131" i="5"/>
  <c r="E132" i="5"/>
  <c r="E133" i="5"/>
  <c r="X133" i="5" s="1"/>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X181" i="5" s="1"/>
  <c r="E182" i="5"/>
  <c r="E183" i="5"/>
  <c r="E184" i="5"/>
  <c r="E185" i="5"/>
  <c r="E186" i="5"/>
  <c r="E187" i="5"/>
  <c r="E188" i="5"/>
  <c r="E189" i="5"/>
  <c r="E190" i="5"/>
  <c r="E191" i="5"/>
  <c r="E192" i="5"/>
  <c r="E193" i="5"/>
  <c r="E194" i="5"/>
  <c r="E195" i="5"/>
  <c r="E196" i="5"/>
  <c r="E197" i="5"/>
  <c r="E198" i="5"/>
  <c r="E199" i="5"/>
  <c r="E200" i="5"/>
  <c r="E201" i="5"/>
  <c r="E202" i="5"/>
  <c r="E203" i="5"/>
  <c r="E204" i="5"/>
  <c r="E205" i="5"/>
  <c r="X205" i="5" s="1"/>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X245" i="5" s="1"/>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X332" i="5" s="1"/>
  <c r="E333" i="5"/>
  <c r="E334" i="5"/>
  <c r="E335" i="5"/>
  <c r="E336" i="5"/>
  <c r="E337" i="5"/>
  <c r="E338" i="5"/>
  <c r="E339" i="5"/>
  <c r="E340" i="5"/>
  <c r="E341" i="5"/>
  <c r="E342" i="5"/>
  <c r="E343" i="5"/>
  <c r="E344" i="5"/>
  <c r="E345" i="5"/>
  <c r="E346" i="5"/>
  <c r="E347" i="5"/>
  <c r="E348" i="5"/>
  <c r="E349" i="5"/>
  <c r="E350" i="5"/>
  <c r="E351" i="5"/>
  <c r="E352" i="5"/>
  <c r="E353" i="5"/>
  <c r="E354" i="5"/>
  <c r="E355" i="5"/>
  <c r="E356" i="5"/>
  <c r="X356" i="5" s="1"/>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X388" i="5" s="1"/>
  <c r="E389" i="5"/>
  <c r="X389" i="5" s="1"/>
  <c r="E390" i="5"/>
  <c r="E391" i="5"/>
  <c r="E392" i="5"/>
  <c r="E393" i="5"/>
  <c r="E394" i="5"/>
  <c r="E395" i="5"/>
  <c r="E396" i="5"/>
  <c r="X396" i="5" s="1"/>
  <c r="E397" i="5"/>
  <c r="E398" i="5"/>
  <c r="E399" i="5"/>
  <c r="E400" i="5"/>
  <c r="E401" i="5"/>
  <c r="E402" i="5"/>
  <c r="E403" i="5"/>
  <c r="E404" i="5"/>
  <c r="X404" i="5" s="1"/>
  <c r="E405" i="5"/>
  <c r="E406" i="5"/>
  <c r="E407" i="5"/>
  <c r="E408" i="5"/>
  <c r="E409" i="5"/>
  <c r="E410" i="5"/>
  <c r="E411" i="5"/>
  <c r="E412" i="5"/>
  <c r="X412" i="5" s="1"/>
  <c r="E413" i="5"/>
  <c r="X413" i="5" s="1"/>
  <c r="E414" i="5"/>
  <c r="E415" i="5"/>
  <c r="E416" i="5"/>
  <c r="E417" i="5"/>
  <c r="E418" i="5"/>
  <c r="E419" i="5"/>
  <c r="E420" i="5"/>
  <c r="X420" i="5" s="1"/>
  <c r="E421" i="5"/>
  <c r="X421" i="5" s="1"/>
  <c r="E422" i="5"/>
  <c r="E423" i="5"/>
  <c r="E424" i="5"/>
  <c r="E425" i="5"/>
  <c r="E426" i="5"/>
  <c r="E427" i="5"/>
  <c r="E428" i="5"/>
  <c r="X428" i="5" s="1"/>
  <c r="E429" i="5"/>
  <c r="E430" i="5"/>
  <c r="E431" i="5"/>
  <c r="E432" i="5"/>
  <c r="E433" i="5"/>
  <c r="E434" i="5"/>
  <c r="E435" i="5"/>
  <c r="E436" i="5"/>
  <c r="X436" i="5" s="1"/>
  <c r="E437" i="5"/>
  <c r="X437" i="5" s="1"/>
  <c r="E438" i="5"/>
  <c r="E439" i="5"/>
  <c r="E440" i="5"/>
  <c r="E441" i="5"/>
  <c r="E442" i="5"/>
  <c r="E443" i="5"/>
  <c r="E444" i="5"/>
  <c r="E445" i="5"/>
  <c r="X445" i="5" s="1"/>
  <c r="E446" i="5"/>
  <c r="E447" i="5"/>
  <c r="E448" i="5"/>
  <c r="E449" i="5"/>
  <c r="E450" i="5"/>
  <c r="E451" i="5"/>
  <c r="E452" i="5"/>
  <c r="X452" i="5" s="1"/>
  <c r="E453" i="5"/>
  <c r="E454" i="5"/>
  <c r="E455" i="5"/>
  <c r="E456" i="5"/>
  <c r="E457" i="5"/>
  <c r="E458" i="5"/>
  <c r="E459" i="5"/>
  <c r="E460" i="5"/>
  <c r="E461" i="5"/>
  <c r="E462" i="5"/>
  <c r="E463" i="5"/>
  <c r="E464" i="5"/>
  <c r="E465" i="5"/>
  <c r="E466" i="5"/>
  <c r="E467" i="5"/>
  <c r="E468" i="5"/>
  <c r="X468" i="5" s="1"/>
  <c r="E469" i="5"/>
  <c r="E470" i="5"/>
  <c r="E471" i="5"/>
  <c r="E472" i="5"/>
  <c r="E473" i="5"/>
  <c r="E474" i="5"/>
  <c r="E475" i="5"/>
  <c r="E476" i="5"/>
  <c r="E477" i="5"/>
  <c r="E478" i="5"/>
  <c r="E479" i="5"/>
  <c r="E480" i="5"/>
  <c r="E481" i="5"/>
  <c r="E482" i="5"/>
  <c r="E483" i="5"/>
  <c r="E484" i="5"/>
  <c r="E485" i="5"/>
  <c r="E486" i="5"/>
  <c r="E487" i="5"/>
  <c r="E488" i="5"/>
  <c r="E489" i="5"/>
  <c r="E490" i="5"/>
  <c r="E491" i="5"/>
  <c r="E492" i="5"/>
  <c r="X492" i="5" s="1"/>
  <c r="E493" i="5"/>
  <c r="E494" i="5"/>
  <c r="E495" i="5"/>
  <c r="E496" i="5"/>
  <c r="E497" i="5"/>
  <c r="E498" i="5"/>
  <c r="E499" i="5"/>
  <c r="E500" i="5"/>
  <c r="X500" i="5" s="1"/>
  <c r="E501" i="5"/>
  <c r="E502" i="5"/>
  <c r="E503" i="5"/>
  <c r="E504" i="5"/>
  <c r="E505" i="5"/>
  <c r="E506" i="5"/>
  <c r="E507" i="5"/>
  <c r="E508" i="5"/>
  <c r="X508" i="5" s="1"/>
  <c r="E509" i="5"/>
  <c r="E510" i="5"/>
  <c r="E511" i="5"/>
  <c r="E512" i="5"/>
  <c r="E513" i="5"/>
  <c r="E514" i="5"/>
  <c r="E515" i="5"/>
  <c r="E516" i="5"/>
  <c r="E517" i="5"/>
  <c r="E518" i="5"/>
  <c r="E519" i="5"/>
  <c r="E520" i="5"/>
  <c r="E521" i="5"/>
  <c r="E522" i="5"/>
  <c r="E523" i="5"/>
  <c r="E524" i="5"/>
  <c r="E525" i="5"/>
  <c r="E526" i="5"/>
  <c r="E527" i="5"/>
  <c r="E528" i="5"/>
  <c r="E529" i="5"/>
  <c r="E530" i="5"/>
  <c r="E531" i="5"/>
  <c r="E532" i="5"/>
  <c r="X532" i="5" s="1"/>
  <c r="E533" i="5"/>
  <c r="E534" i="5"/>
  <c r="E535" i="5"/>
  <c r="E536" i="5"/>
  <c r="E537" i="5"/>
  <c r="E538" i="5"/>
  <c r="E539" i="5"/>
  <c r="E540" i="5"/>
  <c r="X540" i="5" s="1"/>
  <c r="E541" i="5"/>
  <c r="E542" i="5"/>
  <c r="E543" i="5"/>
  <c r="E544" i="5"/>
  <c r="E545" i="5"/>
  <c r="E546" i="5"/>
  <c r="E547" i="5"/>
  <c r="E548" i="5"/>
  <c r="X548" i="5" s="1"/>
  <c r="E549" i="5"/>
  <c r="E550" i="5"/>
  <c r="E551" i="5"/>
  <c r="E552" i="5"/>
  <c r="E553" i="5"/>
  <c r="E554" i="5"/>
  <c r="E555" i="5"/>
  <c r="E556" i="5"/>
  <c r="E557" i="5"/>
  <c r="E558" i="5"/>
  <c r="E559" i="5"/>
  <c r="E560" i="5"/>
  <c r="E561" i="5"/>
  <c r="E562" i="5"/>
  <c r="E563" i="5"/>
  <c r="E564" i="5"/>
  <c r="X564" i="5" s="1"/>
  <c r="E565" i="5"/>
  <c r="E566" i="5"/>
  <c r="E567" i="5"/>
  <c r="E568" i="5"/>
  <c r="E569" i="5"/>
  <c r="E570" i="5"/>
  <c r="E571" i="5"/>
  <c r="E572" i="5"/>
  <c r="X572" i="5" s="1"/>
  <c r="E573" i="5"/>
  <c r="E574" i="5"/>
  <c r="E575" i="5"/>
  <c r="E576" i="5"/>
  <c r="E577" i="5"/>
  <c r="E578" i="5"/>
  <c r="E579" i="5"/>
  <c r="E580" i="5"/>
  <c r="E581" i="5"/>
  <c r="E582" i="5"/>
  <c r="E583" i="5"/>
  <c r="E584" i="5"/>
  <c r="E585" i="5"/>
  <c r="E586" i="5"/>
  <c r="X586" i="5" s="1"/>
  <c r="E587" i="5"/>
  <c r="E588" i="5"/>
  <c r="E589" i="5"/>
  <c r="E590" i="5"/>
  <c r="E591" i="5"/>
  <c r="E592" i="5"/>
  <c r="E593" i="5"/>
  <c r="E594" i="5"/>
  <c r="E595" i="5"/>
  <c r="E596" i="5"/>
  <c r="E597" i="5"/>
  <c r="E598" i="5"/>
  <c r="E599" i="5"/>
  <c r="E600" i="5"/>
  <c r="E601" i="5"/>
  <c r="E602" i="5"/>
  <c r="E603" i="5"/>
  <c r="E604" i="5"/>
  <c r="E605" i="5"/>
  <c r="E606" i="5"/>
  <c r="E607" i="5"/>
  <c r="E608" i="5"/>
  <c r="E609" i="5"/>
  <c r="E610" i="5"/>
  <c r="X610" i="5" s="1"/>
  <c r="E611" i="5"/>
  <c r="E612" i="5"/>
  <c r="E613" i="5"/>
  <c r="E614" i="5"/>
  <c r="E615" i="5"/>
  <c r="E616" i="5"/>
  <c r="E617" i="5"/>
  <c r="E618" i="5"/>
  <c r="E619" i="5"/>
  <c r="E620" i="5"/>
  <c r="X620" i="5" s="1"/>
  <c r="E621" i="5"/>
  <c r="E622" i="5"/>
  <c r="E623" i="5"/>
  <c r="E624" i="5"/>
  <c r="E625" i="5"/>
  <c r="E626" i="5"/>
  <c r="E627" i="5"/>
  <c r="E628" i="5"/>
  <c r="X628" i="5" s="1"/>
  <c r="E629" i="5"/>
  <c r="E630" i="5"/>
  <c r="E631" i="5"/>
  <c r="E632" i="5"/>
  <c r="E633" i="5"/>
  <c r="E634" i="5"/>
  <c r="E635" i="5"/>
  <c r="E636" i="5"/>
  <c r="E637" i="5"/>
  <c r="E638" i="5"/>
  <c r="E639" i="5"/>
  <c r="E640" i="5"/>
  <c r="E641" i="5"/>
  <c r="E642" i="5"/>
  <c r="E643" i="5"/>
  <c r="E644" i="5"/>
  <c r="X644" i="5" s="1"/>
  <c r="E645" i="5"/>
  <c r="E646" i="5"/>
  <c r="E647" i="5"/>
  <c r="E648" i="5"/>
  <c r="E649" i="5"/>
  <c r="E650" i="5"/>
  <c r="E651" i="5"/>
  <c r="E652" i="5"/>
  <c r="X652" i="5" s="1"/>
  <c r="E653" i="5"/>
  <c r="E654" i="5"/>
  <c r="E655" i="5"/>
  <c r="E656" i="5"/>
  <c r="E657" i="5"/>
  <c r="E658" i="5"/>
  <c r="X658" i="5" s="1"/>
  <c r="E659" i="5"/>
  <c r="E660" i="5"/>
  <c r="E661" i="5"/>
  <c r="E662" i="5"/>
  <c r="E663" i="5"/>
  <c r="E664" i="5"/>
  <c r="E665" i="5"/>
  <c r="E666" i="5"/>
  <c r="E667" i="5"/>
  <c r="E668" i="5"/>
  <c r="X668" i="5" s="1"/>
  <c r="E669" i="5"/>
  <c r="E670" i="5"/>
  <c r="E671" i="5"/>
  <c r="E672" i="5"/>
  <c r="E673" i="5"/>
  <c r="E674" i="5"/>
  <c r="X674" i="5" s="1"/>
  <c r="E675" i="5"/>
  <c r="E676" i="5"/>
  <c r="X676" i="5" s="1"/>
  <c r="E677" i="5"/>
  <c r="E678" i="5"/>
  <c r="E679" i="5"/>
  <c r="E680" i="5"/>
  <c r="E681" i="5"/>
  <c r="E682" i="5"/>
  <c r="X682" i="5" s="1"/>
  <c r="E683" i="5"/>
  <c r="E684" i="5"/>
  <c r="E685" i="5"/>
  <c r="E686" i="5"/>
  <c r="E687" i="5"/>
  <c r="E688" i="5"/>
  <c r="E689" i="5"/>
  <c r="E690" i="5"/>
  <c r="E691" i="5"/>
  <c r="E692" i="5"/>
  <c r="X692" i="5" s="1"/>
  <c r="E693" i="5"/>
  <c r="E694" i="5"/>
  <c r="E695" i="5"/>
  <c r="E696" i="5"/>
  <c r="E697" i="5"/>
  <c r="E698" i="5"/>
  <c r="X698" i="5" s="1"/>
  <c r="E699" i="5"/>
  <c r="E700" i="5"/>
  <c r="X700" i="5" s="1"/>
  <c r="E701" i="5"/>
  <c r="X701" i="5" s="1"/>
  <c r="E702" i="5"/>
  <c r="E703" i="5"/>
  <c r="E704" i="5"/>
  <c r="E705" i="5"/>
  <c r="E706" i="5"/>
  <c r="E707" i="5"/>
  <c r="E708" i="5"/>
  <c r="X708" i="5" s="1"/>
  <c r="E709" i="5"/>
  <c r="X709" i="5" s="1"/>
  <c r="E710" i="5"/>
  <c r="E711" i="5"/>
  <c r="E712" i="5"/>
  <c r="E713" i="5"/>
  <c r="E714" i="5"/>
  <c r="X714" i="5" s="1"/>
  <c r="E715" i="5"/>
  <c r="E716" i="5"/>
  <c r="E717" i="5"/>
  <c r="E718" i="5"/>
  <c r="E719" i="5"/>
  <c r="E720" i="5"/>
  <c r="E721" i="5"/>
  <c r="E722" i="5"/>
  <c r="E723" i="5"/>
  <c r="E724" i="5"/>
  <c r="X724" i="5" s="1"/>
  <c r="E725" i="5"/>
  <c r="X725" i="5" s="1"/>
  <c r="E726" i="5"/>
  <c r="E727" i="5"/>
  <c r="E728" i="5"/>
  <c r="E729" i="5"/>
  <c r="E730" i="5"/>
  <c r="E731" i="5"/>
  <c r="E732" i="5"/>
  <c r="E733" i="5"/>
  <c r="E734" i="5"/>
  <c r="E735" i="5"/>
  <c r="E736" i="5"/>
  <c r="E737" i="5"/>
  <c r="E738" i="5"/>
  <c r="E739" i="5"/>
  <c r="E740" i="5"/>
  <c r="E741" i="5"/>
  <c r="X741" i="5" s="1"/>
  <c r="E742" i="5"/>
  <c r="E743" i="5"/>
  <c r="E744" i="5"/>
  <c r="E745" i="5"/>
  <c r="E746" i="5"/>
  <c r="E747" i="5"/>
  <c r="E748" i="5"/>
  <c r="X748" i="5" s="1"/>
  <c r="E749" i="5"/>
  <c r="E750" i="5"/>
  <c r="E751" i="5"/>
  <c r="E752" i="5"/>
  <c r="E753" i="5"/>
  <c r="E754" i="5"/>
  <c r="E755" i="5"/>
  <c r="E756" i="5"/>
  <c r="X756" i="5" s="1"/>
  <c r="E757" i="5"/>
  <c r="E758" i="5"/>
  <c r="E759" i="5"/>
  <c r="E760" i="5"/>
  <c r="E761" i="5"/>
  <c r="E762" i="5"/>
  <c r="E763" i="5"/>
  <c r="E764" i="5"/>
  <c r="X764" i="5" s="1"/>
  <c r="E765" i="5"/>
  <c r="X765" i="5" s="1"/>
  <c r="E766" i="5"/>
  <c r="E767" i="5"/>
  <c r="E768" i="5"/>
  <c r="E769" i="5"/>
  <c r="E770" i="5"/>
  <c r="E771" i="5"/>
  <c r="E772" i="5"/>
  <c r="X772" i="5" s="1"/>
  <c r="E773" i="5"/>
  <c r="E774" i="5"/>
  <c r="E775" i="5"/>
  <c r="E776" i="5"/>
  <c r="E777" i="5"/>
  <c r="E778" i="5"/>
  <c r="X778" i="5" s="1"/>
  <c r="E779" i="5"/>
  <c r="E780" i="5"/>
  <c r="X780" i="5" s="1"/>
  <c r="E781" i="5"/>
  <c r="E782" i="5"/>
  <c r="E783" i="5"/>
  <c r="E784" i="5"/>
  <c r="E785" i="5"/>
  <c r="E786" i="5"/>
  <c r="E787" i="5"/>
  <c r="E788" i="5"/>
  <c r="X788" i="5" s="1"/>
  <c r="E789" i="5"/>
  <c r="E790" i="5"/>
  <c r="E791" i="5"/>
  <c r="E792" i="5"/>
  <c r="E793" i="5"/>
  <c r="E794" i="5"/>
  <c r="E795" i="5"/>
  <c r="E796" i="5"/>
  <c r="E797" i="5"/>
  <c r="E798" i="5"/>
  <c r="E799" i="5"/>
  <c r="E800" i="5"/>
  <c r="E801" i="5"/>
  <c r="E802" i="5"/>
  <c r="X802" i="5" s="1"/>
  <c r="E803" i="5"/>
  <c r="E804" i="5"/>
  <c r="X804" i="5" s="1"/>
  <c r="E805" i="5"/>
  <c r="E806" i="5"/>
  <c r="E807" i="5"/>
  <c r="E808" i="5"/>
  <c r="E809" i="5"/>
  <c r="E810" i="5"/>
  <c r="E811" i="5"/>
  <c r="E812" i="5"/>
  <c r="X812" i="5" s="1"/>
  <c r="E813" i="5"/>
  <c r="E814" i="5"/>
  <c r="E815" i="5"/>
  <c r="E816" i="5"/>
  <c r="E817" i="5"/>
  <c r="E818" i="5"/>
  <c r="E819" i="5"/>
  <c r="E820" i="5"/>
  <c r="X820" i="5" s="1"/>
  <c r="E821" i="5"/>
  <c r="E822" i="5"/>
  <c r="E823" i="5"/>
  <c r="E824" i="5"/>
  <c r="E825" i="5"/>
  <c r="E826" i="5"/>
  <c r="E827" i="5"/>
  <c r="E828" i="5"/>
  <c r="X828" i="5" s="1"/>
  <c r="E829" i="5"/>
  <c r="E830" i="5"/>
  <c r="E831" i="5"/>
  <c r="E832" i="5"/>
  <c r="E833" i="5"/>
  <c r="E834" i="5"/>
  <c r="E835" i="5"/>
  <c r="E836" i="5"/>
  <c r="X836" i="5" s="1"/>
  <c r="E837" i="5"/>
  <c r="E838" i="5"/>
  <c r="E839" i="5"/>
  <c r="E840" i="5"/>
  <c r="E841" i="5"/>
  <c r="E842" i="5"/>
  <c r="X842" i="5" s="1"/>
  <c r="E843" i="5"/>
  <c r="E844" i="5"/>
  <c r="E845" i="5"/>
  <c r="E846" i="5"/>
  <c r="E847" i="5"/>
  <c r="E848" i="5"/>
  <c r="E849" i="5"/>
  <c r="E850" i="5"/>
  <c r="E851" i="5"/>
  <c r="E852" i="5"/>
  <c r="E853" i="5"/>
  <c r="E854" i="5"/>
  <c r="E855" i="5"/>
  <c r="E856" i="5"/>
  <c r="E857" i="5"/>
  <c r="E858" i="5"/>
  <c r="E859" i="5"/>
  <c r="E860" i="5"/>
  <c r="X860" i="5" s="1"/>
  <c r="E861" i="5"/>
  <c r="E862" i="5"/>
  <c r="E863" i="5"/>
  <c r="E864" i="5"/>
  <c r="E865" i="5"/>
  <c r="E866" i="5"/>
  <c r="E867" i="5"/>
  <c r="E868" i="5"/>
  <c r="X868" i="5" s="1"/>
  <c r="E869" i="5"/>
  <c r="E870" i="5"/>
  <c r="E871" i="5"/>
  <c r="E872" i="5"/>
  <c r="E873" i="5"/>
  <c r="E874" i="5"/>
  <c r="E875" i="5"/>
  <c r="E876" i="5"/>
  <c r="E877" i="5"/>
  <c r="X877" i="5" s="1"/>
  <c r="E878" i="5"/>
  <c r="E879" i="5"/>
  <c r="E880" i="5"/>
  <c r="E881" i="5"/>
  <c r="E882" i="5"/>
  <c r="E883" i="5"/>
  <c r="E884" i="5"/>
  <c r="E885" i="5"/>
  <c r="E886" i="5"/>
  <c r="E887" i="5"/>
  <c r="E888" i="5"/>
  <c r="E889" i="5"/>
  <c r="E890" i="5"/>
  <c r="E891" i="5"/>
  <c r="E892" i="5"/>
  <c r="E893" i="5"/>
  <c r="X893" i="5" s="1"/>
  <c r="E894" i="5"/>
  <c r="E895" i="5"/>
  <c r="E896" i="5"/>
  <c r="E897" i="5"/>
  <c r="E898" i="5"/>
  <c r="E899" i="5"/>
  <c r="E900" i="5"/>
  <c r="X900" i="5" s="1"/>
  <c r="E901" i="5"/>
  <c r="E902" i="5"/>
  <c r="E903" i="5"/>
  <c r="E904" i="5"/>
  <c r="E905" i="5"/>
  <c r="E906" i="5"/>
  <c r="E907" i="5"/>
  <c r="E908" i="5"/>
  <c r="E909" i="5"/>
  <c r="E910" i="5"/>
  <c r="E911" i="5"/>
  <c r="E912" i="5"/>
  <c r="E913" i="5"/>
  <c r="E914" i="5"/>
  <c r="E915" i="5"/>
  <c r="E916" i="5"/>
  <c r="E917" i="5"/>
  <c r="E918" i="5"/>
  <c r="E919" i="5"/>
  <c r="E920" i="5"/>
  <c r="E921" i="5"/>
  <c r="E922" i="5"/>
  <c r="E923" i="5"/>
  <c r="E924" i="5"/>
  <c r="E925" i="5"/>
  <c r="X925" i="5" s="1"/>
  <c r="E926" i="5"/>
  <c r="E927" i="5"/>
  <c r="E928" i="5"/>
  <c r="E929" i="5"/>
  <c r="E930" i="5"/>
  <c r="E931" i="5"/>
  <c r="E932" i="5"/>
  <c r="E933" i="5"/>
  <c r="X933" i="5" s="1"/>
  <c r="E934" i="5"/>
  <c r="E935" i="5"/>
  <c r="E936" i="5"/>
  <c r="E937" i="5"/>
  <c r="E938" i="5"/>
  <c r="E939" i="5"/>
  <c r="E940" i="5"/>
  <c r="E941" i="5"/>
  <c r="X941" i="5" s="1"/>
  <c r="E942" i="5"/>
  <c r="E943" i="5"/>
  <c r="E944" i="5"/>
  <c r="E945" i="5"/>
  <c r="E946" i="5"/>
  <c r="E947" i="5"/>
  <c r="E948" i="5"/>
  <c r="X948" i="5" s="1"/>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X986" i="5" s="1"/>
  <c r="E987" i="5"/>
  <c r="E988" i="5"/>
  <c r="E989" i="5"/>
  <c r="E990" i="5"/>
  <c r="E991" i="5"/>
  <c r="E992" i="5"/>
  <c r="E993" i="5"/>
  <c r="E994" i="5"/>
  <c r="X994" i="5" s="1"/>
  <c r="E995" i="5"/>
  <c r="E996" i="5"/>
  <c r="E997" i="5"/>
  <c r="E998" i="5"/>
  <c r="E999" i="5"/>
  <c r="E1000" i="5"/>
  <c r="E1001" i="5"/>
  <c r="E1002" i="5"/>
  <c r="E1003" i="5"/>
  <c r="E1004" i="5"/>
  <c r="X1004" i="5" s="1"/>
  <c r="E1005" i="5"/>
  <c r="E1006" i="5"/>
  <c r="E1007" i="5"/>
  <c r="E1008" i="5"/>
  <c r="E1009" i="5"/>
  <c r="E1010" i="5"/>
  <c r="E1011" i="5"/>
  <c r="X1011" i="5" s="1"/>
  <c r="E1012" i="5"/>
  <c r="X1012" i="5" s="1"/>
  <c r="E1013" i="5"/>
  <c r="E1014" i="5"/>
  <c r="E1015" i="5"/>
  <c r="E1016" i="5"/>
  <c r="E1017" i="5"/>
  <c r="E1018" i="5"/>
  <c r="X1018" i="5" s="1"/>
  <c r="E1019" i="5"/>
  <c r="E1020" i="5"/>
  <c r="E1021" i="5"/>
  <c r="E1022" i="5"/>
  <c r="E1023" i="5"/>
  <c r="E1024" i="5"/>
  <c r="E1025" i="5"/>
  <c r="E1026" i="5"/>
  <c r="E1027" i="5"/>
  <c r="E1028" i="5"/>
  <c r="E1029" i="5"/>
  <c r="E1030" i="5"/>
  <c r="E1031" i="5"/>
  <c r="E1032" i="5"/>
  <c r="E1033" i="5"/>
  <c r="E1034" i="5"/>
  <c r="X1034" i="5" s="1"/>
  <c r="E1035" i="5"/>
  <c r="E1036" i="5"/>
  <c r="E1037" i="5"/>
  <c r="E1038" i="5"/>
  <c r="E1039" i="5"/>
  <c r="E1040" i="5"/>
  <c r="E1041" i="5"/>
  <c r="E1042" i="5"/>
  <c r="E1043" i="5"/>
  <c r="E1044" i="5"/>
  <c r="E1045" i="5"/>
  <c r="E1046" i="5"/>
  <c r="E1047" i="5"/>
  <c r="E1048" i="5"/>
  <c r="E1049" i="5"/>
  <c r="E1050" i="5"/>
  <c r="X1050" i="5" s="1"/>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X1093" i="5" s="1"/>
  <c r="E1094" i="5"/>
  <c r="E1095" i="5"/>
  <c r="E1096" i="5"/>
  <c r="E1097" i="5"/>
  <c r="E1098" i="5"/>
  <c r="E1099" i="5"/>
  <c r="E1100" i="5"/>
  <c r="E1101" i="5"/>
  <c r="X1101" i="5" s="1"/>
  <c r="E1102" i="5"/>
  <c r="E1103" i="5"/>
  <c r="E1104" i="5"/>
  <c r="E1105" i="5"/>
  <c r="E1106" i="5"/>
  <c r="X1106" i="5" s="1"/>
  <c r="E1107" i="5"/>
  <c r="E1108" i="5"/>
  <c r="X1108" i="5" s="1"/>
  <c r="E1109" i="5"/>
  <c r="X1109" i="5" s="1"/>
  <c r="E1110" i="5"/>
  <c r="E1111" i="5"/>
  <c r="E1112" i="5"/>
  <c r="E1113" i="5"/>
  <c r="E1114" i="5"/>
  <c r="E1115" i="5"/>
  <c r="E1116" i="5"/>
  <c r="E1117" i="5"/>
  <c r="X1117" i="5" s="1"/>
  <c r="E1118" i="5"/>
  <c r="E1119" i="5"/>
  <c r="E1120" i="5"/>
  <c r="E1121" i="5"/>
  <c r="E1122" i="5"/>
  <c r="E1123" i="5"/>
  <c r="E1124" i="5"/>
  <c r="E1125" i="5"/>
  <c r="E1126" i="5"/>
  <c r="E1127" i="5"/>
  <c r="E1128" i="5"/>
  <c r="E1129" i="5"/>
  <c r="E1130" i="5"/>
  <c r="X1130" i="5" s="1"/>
  <c r="E1131" i="5"/>
  <c r="E1132" i="5"/>
  <c r="X1132" i="5" s="1"/>
  <c r="E1133" i="5"/>
  <c r="E1134" i="5"/>
  <c r="E1135" i="5"/>
  <c r="E1136" i="5"/>
  <c r="E1137" i="5"/>
  <c r="E1138" i="5"/>
  <c r="E1139" i="5"/>
  <c r="E1140" i="5"/>
  <c r="E1141" i="5"/>
  <c r="E1142" i="5"/>
  <c r="E1143" i="5"/>
  <c r="E1144" i="5"/>
  <c r="E1145" i="5"/>
  <c r="E1146" i="5"/>
  <c r="E1147" i="5"/>
  <c r="E1148" i="5"/>
  <c r="X1148" i="5" s="1"/>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X1172" i="5" s="1"/>
  <c r="E1173" i="5"/>
  <c r="X1173" i="5" s="1"/>
  <c r="E1174" i="5"/>
  <c r="E1175" i="5"/>
  <c r="E1176" i="5"/>
  <c r="E1177" i="5"/>
  <c r="E1178" i="5"/>
  <c r="E1179" i="5"/>
  <c r="E1180" i="5"/>
  <c r="E1181" i="5"/>
  <c r="E1182" i="5"/>
  <c r="E1183" i="5"/>
  <c r="E1184" i="5"/>
  <c r="E1185" i="5"/>
  <c r="E1186" i="5"/>
  <c r="X1186" i="5" s="1"/>
  <c r="E1187" i="5"/>
  <c r="E1188" i="5"/>
  <c r="E1189" i="5"/>
  <c r="X1189" i="5" s="1"/>
  <c r="E1190" i="5"/>
  <c r="E1191" i="5"/>
  <c r="E1192" i="5"/>
  <c r="E1193" i="5"/>
  <c r="E1194" i="5"/>
  <c r="E1195" i="5"/>
  <c r="E1196" i="5"/>
  <c r="E1197" i="5"/>
  <c r="E1198" i="5"/>
  <c r="E1199" i="5"/>
  <c r="E1200" i="5"/>
  <c r="E1201" i="5"/>
  <c r="E1202" i="5"/>
  <c r="E1203" i="5"/>
  <c r="E1204" i="5"/>
  <c r="E1205" i="5"/>
  <c r="X1205" i="5" s="1"/>
  <c r="E1206" i="5"/>
  <c r="E1207" i="5"/>
  <c r="E1208" i="5"/>
  <c r="E1209" i="5"/>
  <c r="E1210" i="5"/>
  <c r="X1210" i="5" s="1"/>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X1237" i="5" s="1"/>
  <c r="E1238" i="5"/>
  <c r="E1239" i="5"/>
  <c r="E1240" i="5"/>
  <c r="E1241" i="5"/>
  <c r="E1242" i="5"/>
  <c r="E1243" i="5"/>
  <c r="E1244" i="5"/>
  <c r="E1245" i="5"/>
  <c r="X1245" i="5" s="1"/>
  <c r="E1246" i="5"/>
  <c r="E1247" i="5"/>
  <c r="E1248" i="5"/>
  <c r="E1249" i="5"/>
  <c r="E1250" i="5"/>
  <c r="E1251" i="5"/>
  <c r="E1252" i="5"/>
  <c r="X1252" i="5" s="1"/>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X1284" i="5" s="1"/>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X1332" i="5" s="1"/>
  <c r="E1333" i="5"/>
  <c r="E1334" i="5"/>
  <c r="E1335" i="5"/>
  <c r="E1336" i="5"/>
  <c r="E1337" i="5"/>
  <c r="E1338" i="5"/>
  <c r="E1339" i="5"/>
  <c r="E1340" i="5"/>
  <c r="E1341" i="5"/>
  <c r="E1342" i="5"/>
  <c r="E1343" i="5"/>
  <c r="E1344" i="5"/>
  <c r="E1345" i="5"/>
  <c r="E1346" i="5"/>
  <c r="E1347" i="5"/>
  <c r="E1348" i="5"/>
  <c r="E1349" i="5"/>
  <c r="X1349" i="5" s="1"/>
  <c r="E1350" i="5"/>
  <c r="E1351" i="5"/>
  <c r="E1352" i="5"/>
  <c r="E1353" i="5"/>
  <c r="E1354" i="5"/>
  <c r="E1355" i="5"/>
  <c r="E1356" i="5"/>
  <c r="X1356" i="5" s="1"/>
  <c r="E1357" i="5"/>
  <c r="X1357" i="5" s="1"/>
  <c r="E1358" i="5"/>
  <c r="E1359" i="5"/>
  <c r="E1360" i="5"/>
  <c r="E1361" i="5"/>
  <c r="E1362" i="5"/>
  <c r="E1363" i="5"/>
  <c r="E1364" i="5"/>
  <c r="X1364" i="5" s="1"/>
  <c r="E1365" i="5"/>
  <c r="E1366" i="5"/>
  <c r="E1367" i="5"/>
  <c r="E1368" i="5"/>
  <c r="E1369" i="5"/>
  <c r="E1370" i="5"/>
  <c r="E1371" i="5"/>
  <c r="E1372" i="5"/>
  <c r="E1373" i="5"/>
  <c r="X1373" i="5" s="1"/>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X1396" i="5" s="1"/>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X1450" i="5" s="1"/>
  <c r="E1451" i="5"/>
  <c r="E1452" i="5"/>
  <c r="X1452" i="5" s="1"/>
  <c r="E1453" i="5"/>
  <c r="E1454" i="5"/>
  <c r="E1455" i="5"/>
  <c r="E1456" i="5"/>
  <c r="E1457" i="5"/>
  <c r="E1458" i="5"/>
  <c r="E1459" i="5"/>
  <c r="E1460" i="5"/>
  <c r="E1461" i="5"/>
  <c r="E1462" i="5"/>
  <c r="E1463" i="5"/>
  <c r="E1464" i="5"/>
  <c r="E1465" i="5"/>
  <c r="E1466" i="5"/>
  <c r="X1466" i="5" s="1"/>
  <c r="E1467" i="5"/>
  <c r="E1468" i="5"/>
  <c r="E1469" i="5"/>
  <c r="X1469" i="5" s="1"/>
  <c r="E1470" i="5"/>
  <c r="E1471" i="5"/>
  <c r="E1472" i="5"/>
  <c r="E1473" i="5"/>
  <c r="E1474" i="5"/>
  <c r="E1475" i="5"/>
  <c r="E1476" i="5"/>
  <c r="E1477" i="5"/>
  <c r="E1478" i="5"/>
  <c r="E1479" i="5"/>
  <c r="E1480" i="5"/>
  <c r="E1481" i="5"/>
  <c r="E1482" i="5"/>
  <c r="X1482" i="5" s="1"/>
  <c r="E1483" i="5"/>
  <c r="E1484" i="5"/>
  <c r="E1485" i="5"/>
  <c r="E1486" i="5"/>
  <c r="E1487" i="5"/>
  <c r="E1488" i="5"/>
  <c r="E1489" i="5"/>
  <c r="E1490" i="5"/>
  <c r="X1490" i="5" s="1"/>
  <c r="E1491" i="5"/>
  <c r="E1492" i="5"/>
  <c r="E1493" i="5"/>
  <c r="E1494" i="5"/>
  <c r="E1495" i="5"/>
  <c r="E1496" i="5"/>
  <c r="E1497" i="5"/>
  <c r="E1498" i="5"/>
  <c r="E1499" i="5"/>
  <c r="X1499" i="5" s="1"/>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X1524" i="5" s="1"/>
  <c r="E1525" i="5"/>
  <c r="E1526" i="5"/>
  <c r="E1527" i="5"/>
  <c r="E1528" i="5"/>
  <c r="E1529" i="5"/>
  <c r="E1530" i="5"/>
  <c r="E1531" i="5"/>
  <c r="E1532" i="5"/>
  <c r="E1533" i="5"/>
  <c r="E1534" i="5"/>
  <c r="E1535" i="5"/>
  <c r="E1536" i="5"/>
  <c r="E1537" i="5"/>
  <c r="E1538" i="5"/>
  <c r="E1539" i="5"/>
  <c r="E1540" i="5"/>
  <c r="E1541" i="5"/>
  <c r="E1542" i="5"/>
  <c r="E1543" i="5"/>
  <c r="E1544" i="5"/>
  <c r="E1545" i="5"/>
  <c r="E1546" i="5"/>
  <c r="X1546" i="5" s="1"/>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X1573" i="5" s="1"/>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X1620" i="5" s="1"/>
  <c r="E1621" i="5"/>
  <c r="E1622" i="5"/>
  <c r="E1623" i="5"/>
  <c r="E1624" i="5"/>
  <c r="E1625" i="5"/>
  <c r="E1626" i="5"/>
  <c r="E1627" i="5"/>
  <c r="E1628" i="5"/>
  <c r="X1628" i="5" s="1"/>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X1676" i="5" s="1"/>
  <c r="E1677" i="5"/>
  <c r="X1677" i="5" s="1"/>
  <c r="E1678" i="5"/>
  <c r="E1679" i="5"/>
  <c r="E1680" i="5"/>
  <c r="E1681" i="5"/>
  <c r="E1682" i="5"/>
  <c r="E1683" i="5"/>
  <c r="E1684" i="5"/>
  <c r="X1684" i="5" s="1"/>
  <c r="E1685" i="5"/>
  <c r="X1685" i="5" s="1"/>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X1732" i="5" s="1"/>
  <c r="E1733" i="5"/>
  <c r="E1734" i="5"/>
  <c r="E1735" i="5"/>
  <c r="E1736" i="5"/>
  <c r="E1737" i="5"/>
  <c r="E1738" i="5"/>
  <c r="E1739" i="5"/>
  <c r="E1740" i="5"/>
  <c r="E1741" i="5"/>
  <c r="X1741" i="5" s="1"/>
  <c r="E1742" i="5"/>
  <c r="E1743" i="5"/>
  <c r="E1744" i="5"/>
  <c r="E1745" i="5"/>
  <c r="E1746" i="5"/>
  <c r="E1747" i="5"/>
  <c r="E1748" i="5"/>
  <c r="X1748" i="5" s="1"/>
  <c r="E1749" i="5"/>
  <c r="X1749" i="5" s="1"/>
  <c r="E1750" i="5"/>
  <c r="E1751" i="5"/>
  <c r="E1752" i="5"/>
  <c r="E1753" i="5"/>
  <c r="E1754" i="5"/>
  <c r="E1755" i="5"/>
  <c r="E1756" i="5"/>
  <c r="X1756" i="5" s="1"/>
  <c r="E1757" i="5"/>
  <c r="E1758" i="5"/>
  <c r="E1759" i="5"/>
  <c r="E1760" i="5"/>
  <c r="E1761" i="5"/>
  <c r="E1762" i="5"/>
  <c r="X1762" i="5" s="1"/>
  <c r="E1763" i="5"/>
  <c r="E1764" i="5"/>
  <c r="X1764" i="5" s="1"/>
  <c r="E1765" i="5"/>
  <c r="E1766" i="5"/>
  <c r="E1767" i="5"/>
  <c r="E1768" i="5"/>
  <c r="E1769" i="5"/>
  <c r="E1770" i="5"/>
  <c r="E1771" i="5"/>
  <c r="E1772" i="5"/>
  <c r="E1773" i="5"/>
  <c r="X1773" i="5" s="1"/>
  <c r="E1774" i="5"/>
  <c r="E1775" i="5"/>
  <c r="E1776" i="5"/>
  <c r="E1777" i="5"/>
  <c r="E1778" i="5"/>
  <c r="X1778" i="5" s="1"/>
  <c r="E1779" i="5"/>
  <c r="E1780" i="5"/>
  <c r="X1780" i="5" s="1"/>
  <c r="E1781" i="5"/>
  <c r="E1782" i="5"/>
  <c r="E1783" i="5"/>
  <c r="E1784" i="5"/>
  <c r="E1785" i="5"/>
  <c r="E1786" i="5"/>
  <c r="E1787" i="5"/>
  <c r="E1788" i="5"/>
  <c r="E1789" i="5"/>
  <c r="E1790" i="5"/>
  <c r="E1791" i="5"/>
  <c r="E1792" i="5"/>
  <c r="E1793" i="5"/>
  <c r="E1794" i="5"/>
  <c r="E1795" i="5"/>
  <c r="E1796" i="5"/>
  <c r="E1797" i="5"/>
  <c r="E1798" i="5"/>
  <c r="E1799" i="5"/>
  <c r="E1800" i="5"/>
  <c r="E1801" i="5"/>
  <c r="E1802" i="5"/>
  <c r="X1802" i="5" s="1"/>
  <c r="E1803" i="5"/>
  <c r="E1804" i="5"/>
  <c r="E1805" i="5"/>
  <c r="X1805" i="5" s="1"/>
  <c r="E1806" i="5"/>
  <c r="E1807" i="5"/>
  <c r="E1808" i="5"/>
  <c r="E1809" i="5"/>
  <c r="E1810" i="5"/>
  <c r="E1811" i="5"/>
  <c r="E1812" i="5"/>
  <c r="E1813" i="5"/>
  <c r="X1813" i="5" s="1"/>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X1844" i="5" s="1"/>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X1874" i="5" s="1"/>
  <c r="E1875" i="5"/>
  <c r="E1876" i="5"/>
  <c r="E1877" i="5"/>
  <c r="X1877" i="5" s="1"/>
  <c r="E1878" i="5"/>
  <c r="E1879" i="5"/>
  <c r="E1880" i="5"/>
  <c r="E1881" i="5"/>
  <c r="E1882" i="5"/>
  <c r="E1883" i="5"/>
  <c r="E1884" i="5"/>
  <c r="E1885" i="5"/>
  <c r="E1886" i="5"/>
  <c r="E1887" i="5"/>
  <c r="E1888" i="5"/>
  <c r="E1889" i="5"/>
  <c r="E1890" i="5"/>
  <c r="X1890" i="5" s="1"/>
  <c r="E1891" i="5"/>
  <c r="E1892" i="5"/>
  <c r="X1892" i="5" s="1"/>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X1925" i="5" s="1"/>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X1948" i="5" s="1"/>
  <c r="E1949" i="5"/>
  <c r="X1949" i="5" s="1"/>
  <c r="E1950" i="5"/>
  <c r="E1951" i="5"/>
  <c r="E1952" i="5"/>
  <c r="E1953" i="5"/>
  <c r="E1954" i="5"/>
  <c r="E1955" i="5"/>
  <c r="E1956" i="5"/>
  <c r="X1956" i="5" s="1"/>
  <c r="E1957" i="5"/>
  <c r="X1957" i="5" s="1"/>
  <c r="E1958" i="5"/>
  <c r="E1959" i="5"/>
  <c r="E1960" i="5"/>
  <c r="E1961" i="5"/>
  <c r="E1962" i="5"/>
  <c r="E1963" i="5"/>
  <c r="E1964" i="5"/>
  <c r="E1965" i="5"/>
  <c r="E1966" i="5"/>
  <c r="E1967" i="5"/>
  <c r="E1968" i="5"/>
  <c r="E1969" i="5"/>
  <c r="E1970" i="5"/>
  <c r="E1971" i="5"/>
  <c r="E1972" i="5"/>
  <c r="E1973" i="5"/>
  <c r="X1973" i="5" s="1"/>
  <c r="E1974" i="5"/>
  <c r="E1975" i="5"/>
  <c r="E1976" i="5"/>
  <c r="E1977" i="5"/>
  <c r="E1978" i="5"/>
  <c r="E1979" i="5"/>
  <c r="E1980" i="5"/>
  <c r="X1980" i="5" s="1"/>
  <c r="E1981" i="5"/>
  <c r="X1981" i="5" s="1"/>
  <c r="E1982" i="5"/>
  <c r="E1983" i="5"/>
  <c r="E1984" i="5"/>
  <c r="E1985" i="5"/>
  <c r="E1986" i="5"/>
  <c r="E1987" i="5"/>
  <c r="E1988" i="5"/>
  <c r="X1988" i="5" s="1"/>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X2020" i="5" s="1"/>
  <c r="E2021" i="5"/>
  <c r="E2022" i="5"/>
  <c r="E2023" i="5"/>
  <c r="E2024" i="5"/>
  <c r="E2025" i="5"/>
  <c r="E2026" i="5"/>
  <c r="E2027" i="5"/>
  <c r="E2028" i="5"/>
  <c r="X2028" i="5" s="1"/>
  <c r="E2029" i="5"/>
  <c r="E2030" i="5"/>
  <c r="E2031" i="5"/>
  <c r="E2032" i="5"/>
  <c r="E2033" i="5"/>
  <c r="E2034" i="5"/>
  <c r="E2035" i="5"/>
  <c r="E2036" i="5"/>
  <c r="E2037" i="5"/>
  <c r="X2037" i="5" s="1"/>
  <c r="E2038" i="5"/>
  <c r="E2039" i="5"/>
  <c r="E2040" i="5"/>
  <c r="E2041" i="5"/>
  <c r="E2042" i="5"/>
  <c r="E2043" i="5"/>
  <c r="E2044" i="5"/>
  <c r="E2045" i="5"/>
  <c r="X2045" i="5" s="1"/>
  <c r="E2046" i="5"/>
  <c r="E2047" i="5"/>
  <c r="E2048" i="5"/>
  <c r="E2049" i="5"/>
  <c r="E2050" i="5"/>
  <c r="E2051" i="5"/>
  <c r="E2052" i="5"/>
  <c r="E2053" i="5"/>
  <c r="X2053" i="5" s="1"/>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X2122" i="5" s="1"/>
  <c r="E2123" i="5"/>
  <c r="E2124" i="5"/>
  <c r="E2125" i="5"/>
  <c r="E2126" i="5"/>
  <c r="E2127" i="5"/>
  <c r="E2128" i="5"/>
  <c r="E2129" i="5"/>
  <c r="E2130" i="5"/>
  <c r="E2131" i="5"/>
  <c r="E2132" i="5"/>
  <c r="X2132" i="5" s="1"/>
  <c r="E2133" i="5"/>
  <c r="E2134" i="5"/>
  <c r="E2135" i="5"/>
  <c r="E2136" i="5"/>
  <c r="E2137" i="5"/>
  <c r="E2138" i="5"/>
  <c r="E2139" i="5"/>
  <c r="E2140" i="5"/>
  <c r="E2141" i="5"/>
  <c r="X2141" i="5" s="1"/>
  <c r="E2142" i="5"/>
  <c r="E2143" i="5"/>
  <c r="E2144" i="5"/>
  <c r="E2145" i="5"/>
  <c r="E2146" i="5"/>
  <c r="E2147" i="5"/>
  <c r="E2148" i="5"/>
  <c r="E2149" i="5"/>
  <c r="E2150" i="5"/>
  <c r="E2151" i="5"/>
  <c r="E2152" i="5"/>
  <c r="E2153" i="5"/>
  <c r="E2154" i="5"/>
  <c r="E2155" i="5"/>
  <c r="E2156" i="5"/>
  <c r="X2156" i="5" s="1"/>
  <c r="E2157" i="5"/>
  <c r="E2158" i="5"/>
  <c r="E2159" i="5"/>
  <c r="E2160" i="5"/>
  <c r="E2161" i="5"/>
  <c r="E2162" i="5"/>
  <c r="E2163" i="5"/>
  <c r="E2164" i="5"/>
  <c r="E2165" i="5"/>
  <c r="E2166" i="5"/>
  <c r="E2167" i="5"/>
  <c r="E2168" i="5"/>
  <c r="E2169" i="5"/>
  <c r="E2170" i="5"/>
  <c r="E2171" i="5"/>
  <c r="E2172" i="5"/>
  <c r="E2173" i="5"/>
  <c r="E2174" i="5"/>
  <c r="E2175" i="5"/>
  <c r="E2176" i="5"/>
  <c r="E2177" i="5"/>
  <c r="E2178" i="5"/>
  <c r="X2178" i="5" s="1"/>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X2220" i="5" s="1"/>
  <c r="E2221" i="5"/>
  <c r="E2222" i="5"/>
  <c r="E2223" i="5"/>
  <c r="E2224" i="5"/>
  <c r="E2225" i="5"/>
  <c r="E2226" i="5"/>
  <c r="E2227" i="5"/>
  <c r="E2228" i="5"/>
  <c r="X2228" i="5" s="1"/>
  <c r="E2229" i="5"/>
  <c r="X2229" i="5" s="1"/>
  <c r="E2230" i="5"/>
  <c r="E2231" i="5"/>
  <c r="E2232" i="5"/>
  <c r="E2233" i="5"/>
  <c r="E2234" i="5"/>
  <c r="E2235" i="5"/>
  <c r="E2236" i="5"/>
  <c r="X2236" i="5" s="1"/>
  <c r="E2237" i="5"/>
  <c r="E2238" i="5"/>
  <c r="E2239" i="5"/>
  <c r="E2240" i="5"/>
  <c r="E2241" i="5"/>
  <c r="E2242" i="5"/>
  <c r="E2243" i="5"/>
  <c r="E2244" i="5"/>
  <c r="X2244" i="5" s="1"/>
  <c r="E2245" i="5"/>
  <c r="E2246" i="5"/>
  <c r="E2247" i="5"/>
  <c r="E2248" i="5"/>
  <c r="E2249" i="5"/>
  <c r="E2250" i="5"/>
  <c r="E2251" i="5"/>
  <c r="E2252" i="5"/>
  <c r="E2253" i="5"/>
  <c r="E2254" i="5"/>
  <c r="E2255" i="5"/>
  <c r="E2256" i="5"/>
  <c r="E2257" i="5"/>
  <c r="E2258" i="5"/>
  <c r="E2259" i="5"/>
  <c r="E2260" i="5"/>
  <c r="X2260" i="5" s="1"/>
  <c r="E2261" i="5"/>
  <c r="E2262" i="5"/>
  <c r="E2263" i="5"/>
  <c r="E2264" i="5"/>
  <c r="E2265" i="5"/>
  <c r="E2266" i="5"/>
  <c r="E2267" i="5"/>
  <c r="E2268" i="5"/>
  <c r="E2269" i="5"/>
  <c r="E2270" i="5"/>
  <c r="E2271" i="5"/>
  <c r="E2272" i="5"/>
  <c r="E2273" i="5"/>
  <c r="E2274" i="5"/>
  <c r="E2275" i="5"/>
  <c r="E2276" i="5"/>
  <c r="E2277" i="5"/>
  <c r="E2278" i="5"/>
  <c r="E2279" i="5"/>
  <c r="E2280" i="5"/>
  <c r="E2281" i="5"/>
  <c r="E2282" i="5"/>
  <c r="X2282" i="5" s="1"/>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X2308" i="5" s="1"/>
  <c r="E2309" i="5"/>
  <c r="X2309" i="5" s="1"/>
  <c r="E2310" i="5"/>
  <c r="E2311" i="5"/>
  <c r="E2312" i="5"/>
  <c r="E2313" i="5"/>
  <c r="E2314" i="5"/>
  <c r="E2315" i="5"/>
  <c r="E2316" i="5"/>
  <c r="E2317" i="5"/>
  <c r="E2318" i="5"/>
  <c r="E2319" i="5"/>
  <c r="E2320" i="5"/>
  <c r="E2321" i="5"/>
  <c r="E2322" i="5"/>
  <c r="E2323" i="5"/>
  <c r="E2324" i="5"/>
  <c r="X2324" i="5" s="1"/>
  <c r="E2325" i="5"/>
  <c r="E2326" i="5"/>
  <c r="E2327" i="5"/>
  <c r="E2328" i="5"/>
  <c r="E2329" i="5"/>
  <c r="E2330" i="5"/>
  <c r="E2331" i="5"/>
  <c r="E2332" i="5"/>
  <c r="E2333" i="5"/>
  <c r="E2334" i="5"/>
  <c r="E2335" i="5"/>
  <c r="E2336" i="5"/>
  <c r="E2337" i="5"/>
  <c r="E2338" i="5"/>
  <c r="E2339" i="5"/>
  <c r="E2340" i="5"/>
  <c r="X2340" i="5" s="1"/>
  <c r="E2341" i="5"/>
  <c r="E2342" i="5"/>
  <c r="E2343" i="5"/>
  <c r="E2344" i="5"/>
  <c r="E2345" i="5"/>
  <c r="E2346" i="5"/>
  <c r="X2346" i="5" s="1"/>
  <c r="E2347" i="5"/>
  <c r="E2348" i="5"/>
  <c r="E2349" i="5"/>
  <c r="E2350" i="5"/>
  <c r="E2351" i="5"/>
  <c r="E2352" i="5"/>
  <c r="E2353" i="5"/>
  <c r="E2354" i="5"/>
  <c r="X2354" i="5" s="1"/>
  <c r="E2355" i="5"/>
  <c r="E2356" i="5"/>
  <c r="X2356" i="5" s="1"/>
  <c r="E2357" i="5"/>
  <c r="E2358" i="5"/>
  <c r="E2359" i="5"/>
  <c r="E2360" i="5"/>
  <c r="E2361" i="5"/>
  <c r="E2362" i="5"/>
  <c r="E2363" i="5"/>
  <c r="E2364" i="5"/>
  <c r="X2364" i="5" s="1"/>
  <c r="E2365" i="5"/>
  <c r="E2366" i="5"/>
  <c r="E2367" i="5"/>
  <c r="E2368" i="5"/>
  <c r="E2369" i="5"/>
  <c r="E2370" i="5"/>
  <c r="E2371" i="5"/>
  <c r="E2372" i="5"/>
  <c r="X2372" i="5" s="1"/>
  <c r="E2373" i="5"/>
  <c r="E2374" i="5"/>
  <c r="E2375" i="5"/>
  <c r="E2376" i="5"/>
  <c r="E2377" i="5"/>
  <c r="E2378" i="5"/>
  <c r="E2379" i="5"/>
  <c r="E2380" i="5"/>
  <c r="X2380" i="5" s="1"/>
  <c r="E2381" i="5"/>
  <c r="E2382" i="5"/>
  <c r="E2383" i="5"/>
  <c r="E2384" i="5"/>
  <c r="E2385" i="5"/>
  <c r="E2386" i="5"/>
  <c r="E2387" i="5"/>
  <c r="E2388" i="5"/>
  <c r="X2388" i="5" s="1"/>
  <c r="E2389" i="5"/>
  <c r="X2389" i="5" s="1"/>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X2413" i="5" s="1"/>
  <c r="E2414" i="5"/>
  <c r="E2415" i="5"/>
  <c r="E2416" i="5"/>
  <c r="E2417" i="5"/>
  <c r="E2418" i="5"/>
  <c r="E2419" i="5"/>
  <c r="E2420" i="5"/>
  <c r="E2421" i="5"/>
  <c r="X2421" i="5" s="1"/>
  <c r="E2422" i="5"/>
  <c r="E2423" i="5"/>
  <c r="E2424" i="5"/>
  <c r="E2425" i="5"/>
  <c r="E2426" i="5"/>
  <c r="E2427" i="5"/>
  <c r="E2428" i="5"/>
  <c r="E2429" i="5"/>
  <c r="X2429" i="5" s="1"/>
  <c r="E2430" i="5"/>
  <c r="E2431" i="5"/>
  <c r="E2432" i="5"/>
  <c r="E2433" i="5"/>
  <c r="E2434" i="5"/>
  <c r="E2435" i="5"/>
  <c r="E2436" i="5"/>
  <c r="X2436" i="5" s="1"/>
  <c r="E2437" i="5"/>
  <c r="E2438" i="5"/>
  <c r="E2439" i="5"/>
  <c r="E2440" i="5"/>
  <c r="E2441" i="5"/>
  <c r="E2442" i="5"/>
  <c r="X2442" i="5" s="1"/>
  <c r="E2443" i="5"/>
  <c r="E2444" i="5"/>
  <c r="E2445" i="5"/>
  <c r="X2445" i="5" s="1"/>
  <c r="E2446" i="5"/>
  <c r="E2447" i="5"/>
  <c r="E2448" i="5"/>
  <c r="E2449" i="5"/>
  <c r="E2450" i="5"/>
  <c r="E2451" i="5"/>
  <c r="E2452" i="5"/>
  <c r="X2452" i="5" s="1"/>
  <c r="E2453" i="5"/>
  <c r="X2453" i="5" s="1"/>
  <c r="E2454" i="5"/>
  <c r="E2455" i="5"/>
  <c r="E2456" i="5"/>
  <c r="E2457" i="5"/>
  <c r="E2458" i="5"/>
  <c r="X2458" i="5" s="1"/>
  <c r="E2459" i="5"/>
  <c r="E2460" i="5"/>
  <c r="E2461" i="5"/>
  <c r="E2462" i="5"/>
  <c r="E2463" i="5"/>
  <c r="E2464" i="5"/>
  <c r="E2465" i="5"/>
  <c r="E2466" i="5"/>
  <c r="E2467" i="5"/>
  <c r="E2468" i="5"/>
  <c r="E2469" i="5"/>
  <c r="E2470" i="5"/>
  <c r="E2471" i="5"/>
  <c r="E2472" i="5"/>
  <c r="E2473" i="5"/>
  <c r="E2474" i="5"/>
  <c r="E2475" i="5"/>
  <c r="E2476" i="5"/>
  <c r="X2476" i="5" s="1"/>
  <c r="E2477" i="5"/>
  <c r="X2477" i="5" s="1"/>
  <c r="E2478" i="5"/>
  <c r="E2479" i="5"/>
  <c r="E2480" i="5"/>
  <c r="E2481" i="5"/>
  <c r="E2482" i="5"/>
  <c r="X2482" i="5" s="1"/>
  <c r="E2483" i="5"/>
  <c r="E2484" i="5"/>
  <c r="E2485" i="5"/>
  <c r="E2486" i="5"/>
  <c r="E2487" i="5"/>
  <c r="E2488" i="5"/>
  <c r="E2489" i="5"/>
  <c r="E2490" i="5"/>
  <c r="E2491" i="5"/>
  <c r="E2492" i="5"/>
  <c r="X2492" i="5" s="1"/>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X1637"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J55"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X1091"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52" i="5"/>
  <c r="X56" i="5"/>
  <c r="X64" i="5"/>
  <c r="X68" i="5"/>
  <c r="X72" i="5"/>
  <c r="X80"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X1557" i="5"/>
  <c r="R1557" i="5"/>
  <c r="J1557" i="5"/>
  <c r="X1561" i="5"/>
  <c r="R1561" i="5"/>
  <c r="J1561" i="5"/>
  <c r="X1565" i="5"/>
  <c r="R1565" i="5"/>
  <c r="J1565" i="5"/>
  <c r="X1569" i="5"/>
  <c r="R1569" i="5"/>
  <c r="J1569"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X1885" i="5"/>
  <c r="R1886"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4" i="5"/>
  <c r="X1968" i="5"/>
  <c r="X1972" i="5"/>
  <c r="X1976" i="5"/>
  <c r="X1984" i="5"/>
  <c r="X1992" i="5"/>
  <c r="X1996" i="5"/>
  <c r="X2000" i="5"/>
  <c r="X2004" i="5"/>
  <c r="X2008" i="5"/>
  <c r="X2024"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X2382" i="5"/>
  <c r="F2390" i="5"/>
  <c r="X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A17" i="6" s="1"/>
  <c r="B25" i="3"/>
  <c r="C20" i="3"/>
  <c r="A75" i="2"/>
  <c r="C25" i="3"/>
  <c r="N4" i="5"/>
  <c r="A43" i="2"/>
  <c r="C3" i="3"/>
  <c r="C19" i="3"/>
  <c r="B31" i="4"/>
  <c r="A18" i="6"/>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s="1"/>
  <c r="B28" i="4"/>
  <c r="B40" i="4"/>
  <c r="A26" i="6" s="1"/>
  <c r="F4" i="5"/>
  <c r="A2" i="2"/>
  <c r="A19" i="2"/>
  <c r="A37" i="2"/>
  <c r="A54" i="2"/>
  <c r="A72" i="2"/>
  <c r="C8" i="3"/>
  <c r="C16" i="3"/>
  <c r="C24" i="3"/>
  <c r="D2" i="4"/>
  <c r="B17" i="4"/>
  <c r="A9" i="6"/>
  <c r="H4" i="5"/>
  <c r="J14" i="6"/>
  <c r="J15" i="6"/>
  <c r="J16" i="6"/>
  <c r="J17" i="6"/>
  <c r="C17" i="6" s="1"/>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s="1"/>
  <c r="A3" i="6"/>
  <c r="J19" i="6"/>
  <c r="I20" i="6"/>
  <c r="J27" i="6"/>
  <c r="C27" i="6" s="1"/>
  <c r="I29" i="6"/>
  <c r="I30" i="6"/>
  <c r="I31" i="6"/>
  <c r="I32" i="6"/>
  <c r="J39" i="6"/>
  <c r="I40" i="6"/>
  <c r="J47" i="6"/>
  <c r="C47" i="6" s="1"/>
  <c r="J55" i="6"/>
  <c r="C55" i="6" s="1"/>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c r="B77" i="4"/>
  <c r="A55" i="6"/>
  <c r="A91" i="4"/>
  <c r="B2" i="5"/>
  <c r="M4" i="5"/>
  <c r="B3" i="6"/>
  <c r="J20" i="6"/>
  <c r="I21" i="6"/>
  <c r="J29" i="6"/>
  <c r="J30" i="6"/>
  <c r="J31" i="6"/>
  <c r="J32" i="6"/>
  <c r="J40" i="6"/>
  <c r="C40" i="6" s="1"/>
  <c r="I41" i="6"/>
  <c r="I49" i="6"/>
  <c r="J57" i="6"/>
  <c r="I58" i="6"/>
  <c r="L67" i="6"/>
  <c r="A1" i="7"/>
  <c r="D4" i="8"/>
  <c r="C3" i="6"/>
  <c r="I4" i="6"/>
  <c r="I5" i="6"/>
  <c r="J21" i="6"/>
  <c r="I22" i="6"/>
  <c r="I34" i="6"/>
  <c r="J41" i="6"/>
  <c r="I42" i="6"/>
  <c r="J49" i="6"/>
  <c r="C49" i="6" s="1"/>
  <c r="I50" i="6"/>
  <c r="J58" i="6"/>
  <c r="I59" i="6"/>
  <c r="L68" i="6"/>
  <c r="B5" i="7"/>
  <c r="G4" i="8"/>
  <c r="A1" i="2"/>
  <c r="A10" i="2"/>
  <c r="A18" i="2"/>
  <c r="A27" i="2"/>
  <c r="A35" i="2"/>
  <c r="A44" i="2"/>
  <c r="A53" i="2"/>
  <c r="A61" i="2"/>
  <c r="A71" i="2"/>
  <c r="B4" i="3"/>
  <c r="B8" i="3"/>
  <c r="B12" i="3"/>
  <c r="B16" i="3"/>
  <c r="B20" i="3"/>
  <c r="B24" i="3"/>
  <c r="B28" i="3"/>
  <c r="B32" i="3"/>
  <c r="B8" i="4"/>
  <c r="A4" i="6" s="1"/>
  <c r="B16" i="4"/>
  <c r="A8" i="6"/>
  <c r="B25" i="4"/>
  <c r="A13" i="6"/>
  <c r="B37" i="4"/>
  <c r="A23" i="6"/>
  <c r="B47" i="4"/>
  <c r="A32" i="6" s="1"/>
  <c r="B61" i="4"/>
  <c r="A43" i="6"/>
  <c r="B74" i="4"/>
  <c r="A53" i="6"/>
  <c r="B81" i="4"/>
  <c r="A58" i="6"/>
  <c r="B3" i="5"/>
  <c r="G4" i="5"/>
  <c r="O4" i="5"/>
  <c r="A1" i="6"/>
  <c r="D3" i="6"/>
  <c r="J4" i="6"/>
  <c r="C4" i="6" s="1"/>
  <c r="J5" i="6"/>
  <c r="C5" i="6" s="1"/>
  <c r="I6" i="6"/>
  <c r="I7" i="6"/>
  <c r="I8" i="6"/>
  <c r="I9" i="6"/>
  <c r="I10" i="6"/>
  <c r="I11" i="6"/>
  <c r="I12" i="6"/>
  <c r="J22" i="6"/>
  <c r="C22" i="6" s="1"/>
  <c r="J34" i="6"/>
  <c r="C34" i="6" s="1"/>
  <c r="I35" i="6"/>
  <c r="J42" i="6"/>
  <c r="J50" i="6"/>
  <c r="I51" i="6"/>
  <c r="J59" i="6"/>
  <c r="C59" i="6" s="1"/>
  <c r="I60" i="6"/>
  <c r="C5" i="7"/>
  <c r="D1" i="6"/>
  <c r="J6" i="6"/>
  <c r="J7" i="6"/>
  <c r="J8" i="6"/>
  <c r="C8" i="6"/>
  <c r="J9" i="6"/>
  <c r="C9" i="6" s="1"/>
  <c r="J10" i="6"/>
  <c r="C10" i="6"/>
  <c r="J11" i="6"/>
  <c r="C11" i="6" s="1"/>
  <c r="J12" i="6"/>
  <c r="I24" i="6"/>
  <c r="J35" i="6"/>
  <c r="I36" i="6"/>
  <c r="I44" i="6"/>
  <c r="J51" i="6"/>
  <c r="I52" i="6"/>
  <c r="J60" i="6"/>
  <c r="I62" i="6"/>
  <c r="I65" i="6"/>
  <c r="D5" i="7"/>
  <c r="B10" i="4"/>
  <c r="A6" i="6"/>
  <c r="B18" i="4"/>
  <c r="A10" i="6" s="1"/>
  <c r="G25" i="4"/>
  <c r="B44" i="4"/>
  <c r="A29" i="6"/>
  <c r="B49" i="4"/>
  <c r="A33" i="6" s="1"/>
  <c r="B85" i="4"/>
  <c r="A60" i="6"/>
  <c r="A4" i="5"/>
  <c r="I4" i="5"/>
  <c r="I14" i="6"/>
  <c r="I15" i="6"/>
  <c r="I16" i="6"/>
  <c r="I17" i="6"/>
  <c r="J24" i="6"/>
  <c r="C24" i="6" s="1"/>
  <c r="I25" i="6"/>
  <c r="J36" i="6"/>
  <c r="I37" i="6"/>
  <c r="J44" i="6"/>
  <c r="I45" i="6"/>
  <c r="J52" i="6"/>
  <c r="C52" i="6" s="1"/>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s="1"/>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70" i="4"/>
  <c r="A51" i="6"/>
  <c r="B58" i="4"/>
  <c r="A41" i="6" s="1"/>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C51" i="6"/>
  <c r="D19" i="6"/>
  <c r="C19" i="6"/>
  <c r="K65" i="6"/>
  <c r="D24" i="6"/>
  <c r="X100" i="5"/>
  <c r="D27" i="6"/>
  <c r="C36" i="6"/>
  <c r="C42" i="6"/>
  <c r="C41" i="6"/>
  <c r="C20" i="6"/>
  <c r="D20" i="6"/>
  <c r="C2" i="6"/>
  <c r="B2" i="6"/>
  <c r="F57" i="6"/>
  <c r="H57" i="6"/>
  <c r="H54" i="6"/>
  <c r="F62" i="6"/>
  <c r="H62" i="6"/>
  <c r="F58" i="6"/>
  <c r="H58" i="6"/>
  <c r="F60" i="6"/>
  <c r="H60" i="6"/>
  <c r="F63" i="6"/>
  <c r="H63" i="6"/>
  <c r="F59" i="6"/>
  <c r="H59" i="6"/>
  <c r="F55" i="6"/>
  <c r="C37" i="6"/>
  <c r="D25" i="6"/>
  <c r="C25" i="6"/>
  <c r="D26" i="6"/>
  <c r="C26" i="6"/>
  <c r="D21" i="6"/>
  <c r="C21" i="6"/>
  <c r="D22" i="6"/>
  <c r="H47" i="6"/>
  <c r="D47"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60" i="6"/>
  <c r="D60" i="6"/>
  <c r="D58" i="6"/>
  <c r="C58" i="6"/>
  <c r="D63" i="6"/>
  <c r="C63" i="6"/>
  <c r="C62" i="6"/>
  <c r="D62" i="6"/>
  <c r="C54" i="6"/>
  <c r="D54" i="6"/>
  <c r="D57" i="6"/>
  <c r="C57" i="6"/>
  <c r="F56" i="6"/>
  <c r="H56" i="6"/>
  <c r="H55" i="6"/>
  <c r="D59" i="6"/>
  <c r="T15" i="5"/>
  <c r="T16" i="5"/>
  <c r="T13" i="5"/>
  <c r="T17" i="5"/>
  <c r="T14" i="5"/>
  <c r="T12" i="5"/>
  <c r="T10" i="5"/>
  <c r="T7" i="5"/>
  <c r="T9" i="5"/>
  <c r="T11" i="5"/>
  <c r="T8" i="5"/>
  <c r="C68" i="6"/>
  <c r="X13" i="5"/>
  <c r="X10" i="5"/>
  <c r="D65" i="6"/>
  <c r="X9" i="5"/>
  <c r="X12" i="5"/>
  <c r="X14" i="5"/>
  <c r="X17" i="5"/>
  <c r="D66" i="6"/>
  <c r="C67" i="6"/>
  <c r="X11" i="5"/>
  <c r="X15" i="5"/>
  <c r="X8" i="5"/>
  <c r="X7" i="5"/>
  <c r="X16" i="5"/>
  <c r="D55" i="6"/>
  <c r="D56" i="6"/>
  <c r="C56" i="6"/>
  <c r="S17" i="5"/>
  <c r="S12" i="5"/>
  <c r="S16" i="5"/>
  <c r="S15" i="5"/>
  <c r="S13" i="5"/>
  <c r="S14" i="5"/>
  <c r="S10" i="5"/>
  <c r="S11" i="5"/>
  <c r="S8" i="5"/>
  <c r="S9" i="5"/>
  <c r="S7" i="5"/>
  <c r="G64" i="6" a="1"/>
  <c r="G64" i="6" l="1"/>
  <c r="B52" i="4"/>
  <c r="A36" i="6" s="1"/>
  <c r="F69" i="6"/>
  <c r="B64" i="4"/>
  <c r="A46" i="6" s="1"/>
  <c r="B35" i="4"/>
  <c r="A22" i="6" s="1"/>
  <c r="C69" i="6" l="1"/>
  <c r="H69" i="6"/>
  <c r="B64" i="6"/>
  <c r="H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<sst xmlns="http://schemas.openxmlformats.org/spreadsheetml/2006/main" count="22115" uniqueCount="15655">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</sst>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
      <c r="A4" s="356"/>
      <c r="B4" s="38" t="s">
        <v>849</v>
      </c>
      <c r="C4" s="7"/>
      <c r="D4" s="201"/>
      <c r="E4" s="3"/>
      <c r="F4" s="7"/>
      <c r="G4" s="31"/>
    </row>
    <row r="5" spans="1:7" ht="13.2">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20.399999999999999">
      <c r="A13" s="356"/>
      <c r="B13" s="2">
        <v>1</v>
      </c>
      <c r="C13" s="34" t="s">
        <v>1088</v>
      </c>
      <c r="D13" s="36" t="s">
        <v>876</v>
      </c>
      <c r="E13" s="187" t="s">
        <v>853</v>
      </c>
      <c r="F13" s="187"/>
      <c r="G13" s="31"/>
    </row>
    <row r="14" spans="1:7" ht="30.6">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55" customHeight="1">
      <c r="A29" s="356"/>
      <c r="B29" s="372"/>
      <c r="C29" s="363"/>
      <c r="D29" s="369"/>
      <c r="E29" s="366"/>
      <c r="F29" s="189" t="s">
        <v>61</v>
      </c>
      <c r="G29" s="31"/>
    </row>
    <row r="30" spans="1:7" ht="62.5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5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12.2">
      <c r="A36" s="356"/>
      <c r="B36" s="373"/>
      <c r="C36" s="364"/>
      <c r="D36" s="370"/>
      <c r="E36" s="367"/>
      <c r="F36" s="190" t="s">
        <v>69</v>
      </c>
      <c r="G36" s="31"/>
    </row>
    <row r="37" spans="1:7" ht="102">
      <c r="A37" s="356"/>
      <c r="B37" s="163">
        <v>3.01</v>
      </c>
      <c r="C37" s="164" t="s">
        <v>70</v>
      </c>
      <c r="D37" s="36" t="s">
        <v>2268</v>
      </c>
      <c r="E37" s="191" t="s">
        <v>1328</v>
      </c>
      <c r="F37" s="192" t="s">
        <v>1434</v>
      </c>
      <c r="G37" s="31"/>
    </row>
    <row r="38" spans="1:7" ht="81.599999999999994">
      <c r="A38" s="356"/>
      <c r="B38" s="163">
        <v>3.02</v>
      </c>
      <c r="C38" s="164" t="s">
        <v>1361</v>
      </c>
      <c r="D38" s="36" t="s">
        <v>2269</v>
      </c>
      <c r="E38" s="191" t="s">
        <v>1376</v>
      </c>
      <c r="F38" s="192" t="s">
        <v>1435</v>
      </c>
      <c r="G38" s="31"/>
    </row>
    <row r="39" spans="1:7" ht="81.599999999999994">
      <c r="A39" s="356"/>
      <c r="B39" s="173">
        <v>4</v>
      </c>
      <c r="C39" s="172" t="s">
        <v>1531</v>
      </c>
      <c r="D39" s="36" t="s">
        <v>2270</v>
      </c>
      <c r="E39" s="34" t="s">
        <v>2213</v>
      </c>
      <c r="F39" s="34" t="s">
        <v>1532</v>
      </c>
      <c r="G39" s="31"/>
    </row>
    <row r="40" spans="1:7" ht="40.799999999999997">
      <c r="A40" s="356"/>
      <c r="B40" s="163">
        <v>4.01</v>
      </c>
      <c r="C40" s="172" t="s">
        <v>1531</v>
      </c>
      <c r="D40" s="36" t="s">
        <v>2272</v>
      </c>
      <c r="E40" s="34" t="s">
        <v>2227</v>
      </c>
      <c r="F40" s="34" t="s">
        <v>2231</v>
      </c>
      <c r="G40" s="31"/>
    </row>
    <row r="41" spans="1:7" ht="40.799999999999997">
      <c r="A41" s="356"/>
      <c r="B41" s="163" t="s">
        <v>2259</v>
      </c>
      <c r="C41" s="172" t="s">
        <v>1531</v>
      </c>
      <c r="D41" s="36" t="s">
        <v>2271</v>
      </c>
      <c r="E41" s="34" t="s">
        <v>2262</v>
      </c>
      <c r="F41" s="34" t="s">
        <v>2260</v>
      </c>
      <c r="G41" s="31"/>
    </row>
    <row r="42" spans="1:7" ht="40.799999999999997">
      <c r="A42" s="356"/>
      <c r="B42" s="163" t="s">
        <v>2295</v>
      </c>
      <c r="C42" s="172" t="s">
        <v>1531</v>
      </c>
      <c r="D42" s="36" t="s">
        <v>2302</v>
      </c>
      <c r="E42" s="34" t="s">
        <v>2261</v>
      </c>
      <c r="F42" s="34" t="s">
        <v>2296</v>
      </c>
      <c r="G42" s="31"/>
    </row>
    <row r="43" spans="1:7" ht="112.2">
      <c r="A43" s="356"/>
      <c r="B43" s="184">
        <v>4.0999999999999996</v>
      </c>
      <c r="C43" s="172" t="s">
        <v>2301</v>
      </c>
      <c r="D43" s="185">
        <v>42867</v>
      </c>
      <c r="E43" s="193" t="s">
        <v>2304</v>
      </c>
      <c r="F43" s="34" t="s">
        <v>2303</v>
      </c>
      <c r="G43" s="31"/>
    </row>
    <row r="44" spans="1:7" ht="71.400000000000006">
      <c r="A44" s="356"/>
      <c r="B44" s="184">
        <v>4.2</v>
      </c>
      <c r="C44" s="172" t="s">
        <v>2301</v>
      </c>
      <c r="D44" s="185">
        <v>42704</v>
      </c>
      <c r="E44" s="193" t="s">
        <v>2503</v>
      </c>
      <c r="F44" s="34" t="s">
        <v>2478</v>
      </c>
      <c r="G44" s="31"/>
    </row>
    <row r="45" spans="1:7" ht="132.6">
      <c r="A45" s="356"/>
      <c r="B45" s="233">
        <v>5</v>
      </c>
      <c r="C45" s="172" t="s">
        <v>2301</v>
      </c>
      <c r="D45" s="185">
        <v>42867</v>
      </c>
      <c r="E45" s="193" t="s">
        <v>12784</v>
      </c>
      <c r="F45" s="34" t="s">
        <v>12506</v>
      </c>
      <c r="G45" s="31"/>
    </row>
    <row r="46" spans="1:7" ht="30.6">
      <c r="A46" s="356"/>
      <c r="B46" s="184">
        <v>5.01</v>
      </c>
      <c r="C46" s="172" t="s">
        <v>2301</v>
      </c>
      <c r="D46" s="185">
        <v>42907</v>
      </c>
      <c r="E46" s="193" t="s">
        <v>15650</v>
      </c>
      <c r="F46" s="34" t="s">
        <v>12506</v>
      </c>
      <c r="G46" s="31"/>
    </row>
    <row r="47" spans="1:7" ht="61.2">
      <c r="A47" s="356"/>
      <c r="B47" s="184">
        <v>5.0999999999999996</v>
      </c>
      <c r="C47" s="172" t="s">
        <v>2301</v>
      </c>
      <c r="D47" s="185">
        <v>43070</v>
      </c>
      <c r="E47" s="193" t="s">
        <v>12994</v>
      </c>
      <c r="F47" s="34" t="s">
        <v>12995</v>
      </c>
      <c r="G47" s="31"/>
    </row>
    <row r="48" spans="1:7" ht="51">
      <c r="A48" s="356"/>
      <c r="B48" s="184">
        <v>5.1100000000000003</v>
      </c>
      <c r="C48" s="172" t="s">
        <v>13232</v>
      </c>
      <c r="D48" s="185">
        <v>43217</v>
      </c>
      <c r="E48" s="193" t="s">
        <v>13358</v>
      </c>
      <c r="F48" s="34" t="s">
        <v>13266</v>
      </c>
      <c r="G48" s="31"/>
    </row>
    <row r="49" spans="1:7" ht="51">
      <c r="A49" s="356"/>
      <c r="B49" s="184">
        <v>5.12</v>
      </c>
      <c r="C49" s="172" t="s">
        <v>13232</v>
      </c>
      <c r="D49" s="185">
        <v>43581</v>
      </c>
      <c r="E49" s="193" t="s">
        <v>13358</v>
      </c>
      <c r="F49" s="34" t="s">
        <v>13920</v>
      </c>
      <c r="G49" s="31"/>
    </row>
    <row r="50" spans="1:7" ht="71.400000000000006">
      <c r="A50" s="356"/>
      <c r="B50" s="233">
        <v>6</v>
      </c>
      <c r="C50" s="172" t="s">
        <v>13232</v>
      </c>
      <c r="D50" s="185">
        <v>43964</v>
      </c>
      <c r="E50" s="193" t="s">
        <v>14138</v>
      </c>
      <c r="F50" s="34" t="s">
        <v>13925</v>
      </c>
      <c r="G50" s="31"/>
    </row>
    <row r="51" spans="1:7" ht="40.799999999999997">
      <c r="A51" s="356"/>
      <c r="B51" s="184">
        <v>6.01</v>
      </c>
      <c r="C51" s="172" t="s">
        <v>13232</v>
      </c>
      <c r="D51" s="185">
        <v>43970</v>
      </c>
      <c r="E51" s="193" t="s">
        <v>15651</v>
      </c>
      <c r="F51" s="193" t="s">
        <v>13925</v>
      </c>
      <c r="G51" s="31"/>
    </row>
    <row r="52" spans="1:7" ht="40.799999999999997">
      <c r="A52" s="356"/>
      <c r="B52" s="184">
        <v>6.1</v>
      </c>
      <c r="C52" s="172" t="s">
        <v>13232</v>
      </c>
      <c r="D52" s="185">
        <v>44314</v>
      </c>
      <c r="E52" s="193" t="s">
        <v>15631</v>
      </c>
      <c r="F52" s="193" t="s">
        <v>15144</v>
      </c>
      <c r="G52" s="31"/>
    </row>
    <row r="53" spans="1:7" ht="40.799999999999997">
      <c r="A53" s="356"/>
      <c r="B53" s="184">
        <v>6.2</v>
      </c>
      <c r="C53" s="172" t="s">
        <v>13232</v>
      </c>
      <c r="D53" s="185">
        <v>44678</v>
      </c>
      <c r="E53" s="193" t="s">
        <v>15631</v>
      </c>
      <c r="F53" s="193" t="s">
        <v>15624</v>
      </c>
      <c r="G53" s="31"/>
    </row>
    <row r="54" spans="1:7" ht="40.799999999999997">
      <c r="A54" s="356"/>
      <c r="B54" s="184">
        <v>6.21</v>
      </c>
      <c r="C54" s="172" t="s">
        <v>13232</v>
      </c>
      <c r="D54" s="185">
        <v>44687</v>
      </c>
      <c r="E54" s="193" t="s">
        <v>15652</v>
      </c>
      <c r="F54" s="193" t="s">
        <v>15624</v>
      </c>
      <c r="G54" s="31"/>
    </row>
    <row r="55" spans="1:7" ht="40.799999999999997">
      <c r="A55" s="356"/>
      <c r="B55" s="184">
        <v>6.22</v>
      </c>
      <c r="C55" s="172" t="s">
        <v>13232</v>
      </c>
      <c r="D55" s="348">
        <v>44692</v>
      </c>
      <c r="E55" s="193" t="s">
        <v>15651</v>
      </c>
      <c r="F55" s="193" t="s">
        <v>15624</v>
      </c>
      <c r="G55" s="31"/>
    </row>
    <row r="56" spans="1:7" ht="13.2" thickBot="1">
      <c r="A56" s="357"/>
      <c r="B56" s="358" t="str">
        <f ca="1">OFFSET(L!$C$1,MATCH("General"&amp;"Cpy",L!$A:$A,0)-1,SL,,)</f>
        <v>© 2022 Responsible Minerals Initiative. All rights reserved.</v>
      </c>
      <c r="C56" s="358"/>
      <c r="D56" s="358"/>
      <c r="E56" s="358"/>
      <c r="F56" s="358"/>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8C6AED1-99CC-4029-98B8-9BA697475C4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70D963C-BB8F-4F93-B276-160394FDAB1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6.2">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10"/>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22"/>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3"/>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28"/>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3"/>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46"/>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3"/>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28"/>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1"/>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Tantalum  (*)</v>
      </c>
      <c r="C26" s="43"/>
      <c r="D26" s="389"/>
      <c r="E26" s="390"/>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89"/>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Tantalum  (*)</v>
      </c>
      <c r="C38" s="13"/>
      <c r="D38" s="389"/>
      <c r="E38" s="390"/>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9"/>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9"/>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Tungsten  (*)</v>
      </c>
      <c r="C41" s="13"/>
      <c r="D41" s="389"/>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c r="E44" s="390"/>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95"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95"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95"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95"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95"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757A576-61E0-4E62-B998-8FF4947644A9}"/>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f ca="1">IF(H70=0,"0",H70)</f>
        <v>52</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f>Declaration!D8</f>
        <v>0</v>
      </c>
      <c r="C4" s="99" t="str">
        <f t="shared" ref="C4" ca="1" si="0">IF(H4=1,J4,I4)</f>
        <v>Provide your company name on the Declaration tab cell D8</v>
      </c>
      <c r="D4" s="105" t="str">
        <f>IF(H4=1,"Click here to enter Company Name","")</f>
        <v>Click here to enter Company Name</v>
      </c>
      <c r="E4" s="81" t="s">
        <v>1307</v>
      </c>
      <c r="F4" s="103">
        <v>1</v>
      </c>
      <c r="G4" s="78">
        <f t="shared" ref="G4" si="1">IF(B4=0,1,0)</f>
        <v>1</v>
      </c>
      <c r="H4" s="79">
        <f>F4*G4</f>
        <v>1</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f>Declaration!D9</f>
        <v>0</v>
      </c>
      <c r="C5" s="99" t="str">
        <f ca="1">IF(H5=1,J5,I5)</f>
        <v>Select the scope of declaration on the Declaration tab cell D9</v>
      </c>
      <c r="D5" s="105" t="str">
        <f>IF(H5=1,"Click here to enter Declaration Scope","")</f>
        <v>Click here to enter Declaration Scope</v>
      </c>
      <c r="E5" s="81" t="s">
        <v>1307</v>
      </c>
      <c r="F5" s="103">
        <v>1</v>
      </c>
      <c r="G5" s="78">
        <f>IF(B5=0,1,0)</f>
        <v>1</v>
      </c>
      <c r="H5" s="79">
        <f t="shared" ref="H5" si="2">F5*G5</f>
        <v>1</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f>Declaration!D15</f>
        <v>0</v>
      </c>
      <c r="C7" s="99" t="str">
        <f ca="1">IF(H7=1,J7,I7)</f>
        <v>Provide contact name in Declaration tab cell D15</v>
      </c>
      <c r="D7" s="105" t="str">
        <f>IF(H7=1,"Click here to enter Contact Name","")</f>
        <v>Click here to enter Contact Name</v>
      </c>
      <c r="E7" s="81" t="s">
        <v>1307</v>
      </c>
      <c r="F7" s="142">
        <v>1</v>
      </c>
      <c r="G7" s="78">
        <f>IF(B7=0,1,0)</f>
        <v>1</v>
      </c>
      <c r="H7" s="79">
        <f t="shared" si="3"/>
        <v>1</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f>Declaration!D16</f>
        <v>0</v>
      </c>
      <c r="C8" s="99" t="str">
        <f ca="1">IF(H8=1,J8,I8)</f>
        <v>Provide a valid email for contact in Declaration tab cell D16</v>
      </c>
      <c r="D8" s="105" t="str">
        <f>IF(H8=1,"Click here to enter Email-Contact","")</f>
        <v>Click here to enter Email-Contact</v>
      </c>
      <c r="E8" s="81" t="s">
        <v>1307</v>
      </c>
      <c r="F8" s="142">
        <v>1</v>
      </c>
      <c r="G8" s="78">
        <f>IF(ISNUMBER(SEARCH("@",B8)),0,1)</f>
        <v>1</v>
      </c>
      <c r="H8" s="79">
        <f t="shared" si="3"/>
        <v>1</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f>Declaration!D17</f>
        <v>0</v>
      </c>
      <c r="C9" s="99" t="str">
        <f ca="1">IF(H9=1,J9,I9)</f>
        <v>Provide a phone number for contact in Declaration tab cell D17</v>
      </c>
      <c r="D9" s="105" t="str">
        <f>IF(H9=1,"Click here to enter Phone-Contact","")</f>
        <v>Click here to enter Phone-Contact</v>
      </c>
      <c r="E9" s="81" t="s">
        <v>1307</v>
      </c>
      <c r="F9" s="142">
        <v>1</v>
      </c>
      <c r="G9" s="78">
        <f>IF(B9=0,1,0)</f>
        <v>1</v>
      </c>
      <c r="H9" s="79">
        <f t="shared" si="3"/>
        <v>1</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f>Declaration!D18</f>
        <v>0</v>
      </c>
      <c r="C10" s="99" t="str">
        <f t="shared" ref="C10" ca="1" si="4">IF(H10=1,J10,I10)</f>
        <v>Provide authorized company representative contact name in Declaration tab cell D18</v>
      </c>
      <c r="D10" s="105" t="str">
        <f>IF(H10=1,"Click here to enter an Authorized Company Representative's name","")</f>
        <v>Click here to enter an Authorized Company Representative's name</v>
      </c>
      <c r="E10" s="81" t="s">
        <v>1307</v>
      </c>
      <c r="F10" s="103">
        <v>1</v>
      </c>
      <c r="G10" s="78">
        <f t="shared" ref="G10" si="5">IF(B10=0,1,0)</f>
        <v>1</v>
      </c>
      <c r="H10" s="79">
        <f t="shared" si="3"/>
        <v>1</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f>Declaration!D20</f>
        <v>0</v>
      </c>
      <c r="C11" s="99" t="str">
        <f ca="1">IF(H11=1,J11,I11)</f>
        <v>Provide an email for authorized company representative on Declaration tab cell D20</v>
      </c>
      <c r="D11" s="105" t="str">
        <f>IF(H11=1,"Click here to enter Representative's email","")</f>
        <v>Click here to enter Representative's email</v>
      </c>
      <c r="E11" s="81" t="s">
        <v>1307</v>
      </c>
      <c r="F11" s="103">
        <v>1</v>
      </c>
      <c r="G11" s="78">
        <f>IF(ISNUMBER(SEARCH("@",B11)),0,1)</f>
        <v>1</v>
      </c>
      <c r="H11" s="79">
        <f t="shared" si="3"/>
        <v>1</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0</v>
      </c>
      <c r="C12" s="99" t="str">
        <f ca="1">IF(H12=1,J12,I12)</f>
        <v>Provide date the form was completed on Declaration tab cell D22</v>
      </c>
      <c r="D12" s="105" t="str">
        <f>IF(H12=1,"Click here to enter Date of Completion","")</f>
        <v>Click here to enter Date of Completion</v>
      </c>
      <c r="E12" s="81" t="s">
        <v>1307</v>
      </c>
      <c r="F12" s="103">
        <v>1</v>
      </c>
      <c r="G12" s="78">
        <f>IF(B12=0,1,0)</f>
        <v>1</v>
      </c>
      <c r="H12" s="79">
        <f t="shared" si="3"/>
        <v>1</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Tantalum  (*)</v>
      </c>
      <c r="B14" s="99">
        <f>Declaration!D26</f>
        <v>0</v>
      </c>
      <c r="C14" s="99" t="str">
        <f ca="1">IF(H14=1,J14,I14)</f>
        <v>Declare if Tantalum is intentionally added to your products on Declaration tab cell D26</v>
      </c>
      <c r="D14" s="105" t="str">
        <f>IF(H14=1,"Click here to answer question 1 for Tantalum","")</f>
        <v>Click here to answer question 1 for Tantalum</v>
      </c>
      <c r="E14" s="81" t="s">
        <v>806</v>
      </c>
      <c r="F14" s="103">
        <v>1</v>
      </c>
      <c r="G14" s="78">
        <f>IF(B14=0,1,0)</f>
        <v>1</v>
      </c>
      <c r="H14" s="79">
        <f t="shared" si="3"/>
        <v>1</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f>Declaration!D27</f>
        <v>0</v>
      </c>
      <c r="C15" s="99" t="str">
        <f ca="1">IF(H15=1,J15,I15)</f>
        <v>Declare if Tin is intentionally added to your products on Declaration tab cell D27</v>
      </c>
      <c r="D15" s="105" t="str">
        <f>IF(H15=1,"Click here to answer question 1 for Tin","")</f>
        <v>Click here to answer question 1 for Tin</v>
      </c>
      <c r="E15" s="81" t="s">
        <v>807</v>
      </c>
      <c r="F15" s="103">
        <v>1</v>
      </c>
      <c r="G15" s="78">
        <f>IF(B15=0,1,0)</f>
        <v>1</v>
      </c>
      <c r="H15" s="79">
        <f t="shared" si="3"/>
        <v>1</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f>Declaration!D28</f>
        <v>0</v>
      </c>
      <c r="C16" s="99" t="str">
        <f ca="1">IF(H16=1,J16,I16)</f>
        <v>Declare if Gold is intentionally added to your products on Declaration tab cell D28</v>
      </c>
      <c r="D16" s="105" t="str">
        <f>IF(H16=1,"Click here to answer question 1 for Gold","")</f>
        <v>Click here to answer question 1 for Gold</v>
      </c>
      <c r="E16" s="81" t="s">
        <v>807</v>
      </c>
      <c r="F16" s="103">
        <v>1</v>
      </c>
      <c r="G16" s="78">
        <f>IF(B16=0,1,0)</f>
        <v>1</v>
      </c>
      <c r="H16" s="79">
        <f t="shared" si="3"/>
        <v>1</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f>Declaration!D29</f>
        <v>0</v>
      </c>
      <c r="C17" s="99" t="str">
        <f ca="1">IF(H17=1,J17,I17)</f>
        <v>Declare if Tungsten is intentionally added to your products on Declaration tab cell D29</v>
      </c>
      <c r="D17" s="105" t="str">
        <f>IF(H17=1,"Click here to answer question 1 for Tungsten","")</f>
        <v>Click here to answer question 1 for Tungsten</v>
      </c>
      <c r="E17" s="81" t="s">
        <v>807</v>
      </c>
      <c r="F17" s="103">
        <v>1</v>
      </c>
      <c r="G17" s="78">
        <f>IF(B17=0,1,0)</f>
        <v>1</v>
      </c>
      <c r="H17" s="79">
        <f t="shared" si="3"/>
        <v>1</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Tantalum  (*)</v>
      </c>
      <c r="B19" s="99">
        <f>IF($B$14="Yes",Declaration!D32,0)</f>
        <v>0</v>
      </c>
      <c r="C19" s="99" t="str">
        <f ca="1">IF(H19=1,J19,I19)</f>
        <v>Declare if Tantalum is necessary to the production of your products and contained within the finished products declared in Declaration tab cell D32</v>
      </c>
      <c r="D19" s="107" t="str">
        <f>IF(H19=1,"Click here to answer question 2 for Tantalum","")</f>
        <v>Click here to answer question 2 for Tantalum</v>
      </c>
      <c r="E19" s="81" t="s">
        <v>807</v>
      </c>
      <c r="F19" s="104">
        <f>IF(B$14="No",0,1)</f>
        <v>1</v>
      </c>
      <c r="G19" s="78">
        <f>IF(B19=0,1,0)</f>
        <v>1</v>
      </c>
      <c r="H19" s="79">
        <f>F19*G19</f>
        <v>1</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f>IF($B$15="Yes",Declaration!D33,0)</f>
        <v>0</v>
      </c>
      <c r="C20" s="99" t="str">
        <f ca="1">IF(H20=1,J20,I20)</f>
        <v>Declare if Tin is necessary to the production of your products and contained within the finished products declared in Declaration tab cell D33</v>
      </c>
      <c r="D20" s="107" t="str">
        <f>IF(H20=1,"Click here to answer question 2 for Tin","")</f>
        <v>Click here to answer question 2 for Tin</v>
      </c>
      <c r="E20" s="81" t="s">
        <v>807</v>
      </c>
      <c r="F20" s="104">
        <f>IF(B$15="No",0,1)</f>
        <v>1</v>
      </c>
      <c r="G20" s="78">
        <f>IF(B20=0,1,0)</f>
        <v>1</v>
      </c>
      <c r="H20" s="79">
        <f>F20*G20</f>
        <v>1</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f>IF($B$16="Yes",Declaration!D34,0)</f>
        <v>0</v>
      </c>
      <c r="C21" s="99" t="str">
        <f ca="1">IF(H21=1,J21,I21)</f>
        <v>Declare if Gold is necessary to the production of your products and contained within the finished products declared in Declaration tab cell D34</v>
      </c>
      <c r="D21" s="107" t="str">
        <f>IF(H21=1,"Click here to answer question 2 for Gold","")</f>
        <v>Click here to answer question 2 for Gold</v>
      </c>
      <c r="E21" s="81" t="s">
        <v>807</v>
      </c>
      <c r="F21" s="104">
        <f>IF(B$16="No",0,1)</f>
        <v>1</v>
      </c>
      <c r="G21" s="78">
        <f>IF(B21=0,1,0)</f>
        <v>1</v>
      </c>
      <c r="H21" s="79">
        <f>F21*G21</f>
        <v>1</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f>IF($B$17="Yes",Declaration!D35,0)</f>
        <v>0</v>
      </c>
      <c r="C22" s="99" t="str">
        <f ca="1">IF(H22=1,J22,I22)</f>
        <v>Declare if Tungsten is necessary to the production of your products and contained within the finished products declared in Declaration tab cell D35</v>
      </c>
      <c r="D22" s="107" t="str">
        <f>IF(H22=1,"Click here to answer question 2 for Tungsten","")</f>
        <v>Click here to answer question 2 for Tungsten</v>
      </c>
      <c r="E22" s="81" t="s">
        <v>807</v>
      </c>
      <c r="F22" s="104">
        <f>IF(B$17="No",0,1)</f>
        <v>1</v>
      </c>
      <c r="G22" s="78">
        <f>IF(B22=0,1,0)</f>
        <v>1</v>
      </c>
      <c r="H22" s="79">
        <f>F22*G22</f>
        <v>1</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f>IF(AND($B$14="Yes",$B$19="Yes"),Declaration!D38,0)</f>
        <v>0</v>
      </c>
      <c r="C24" s="99" t="str">
        <f ca="1">IF(H24=1,J24,I24)</f>
        <v>Declare if Tantalum used within the scope of products declared within this survey response originated from the DRC or an adjoining Country on the Declaration tab cell D38</v>
      </c>
      <c r="D24" s="107" t="str">
        <f>IF(H24=1,"Click here to answer question 3 for Tantalum","")</f>
        <v>Click here to answer question 3 for Tantalum</v>
      </c>
      <c r="E24" s="81" t="s">
        <v>807</v>
      </c>
      <c r="F24" s="104">
        <f>IF(OR(B14="No",B19="No"),0,1)</f>
        <v>1</v>
      </c>
      <c r="G24" s="78">
        <f t="shared" ref="G24" si="6">IF(B24=0,1,0)</f>
        <v>1</v>
      </c>
      <c r="H24" s="79">
        <f t="shared" ref="H24" si="7">F24*G24</f>
        <v>1</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f>IF(AND($B$15="Yes",$B$20="Yes"),Declaration!D39,0)</f>
        <v>0</v>
      </c>
      <c r="C25" s="99" t="str">
        <f ca="1">IF(H25=1,J25,I25)</f>
        <v>Declare if Tin used within the scope of products declared within this survey response originated from the DRC or an adjoining Country on the Declaration tab cell D39</v>
      </c>
      <c r="D25" s="107" t="str">
        <f>IF(H25=1,"Click here to answer question 3 for Tin","")</f>
        <v>Click here to answer question 3 for Tin</v>
      </c>
      <c r="E25" s="81" t="s">
        <v>807</v>
      </c>
      <c r="F25" s="104">
        <f>IF(OR(B15="No",B20="No"),0,1)</f>
        <v>1</v>
      </c>
      <c r="G25" s="78">
        <f>IF(B25=0,1,0)</f>
        <v>1</v>
      </c>
      <c r="H25" s="79">
        <f>F25*G25</f>
        <v>1</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f>IF(AND($B$16="Yes",$B$21="Yes"),Declaration!D40,0)</f>
        <v>0</v>
      </c>
      <c r="C26" s="99" t="str">
        <f ca="1">IF(H26=1,J26,I26)</f>
        <v>Declare if Gold used within the scope of products declared within this survey response originated from the DRC or an adjoining Country on the Declaration tab cell D40</v>
      </c>
      <c r="D26" s="107" t="str">
        <f>IF(H26=1,"Click here to answer question 3 for Gold","")</f>
        <v>Click here to answer question 3 for Gold</v>
      </c>
      <c r="E26" s="81" t="s">
        <v>807</v>
      </c>
      <c r="F26" s="104">
        <f>IF(OR(B16="No",B21="No"),0,1)</f>
        <v>1</v>
      </c>
      <c r="G26" s="78">
        <f>IF(B26=0,1,0)</f>
        <v>1</v>
      </c>
      <c r="H26" s="79">
        <f>F26*G26</f>
        <v>1</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f>IF(AND($B$17="Yes",$B$22="Yes"),Declaration!D41,0)</f>
        <v>0</v>
      </c>
      <c r="C27" s="99" t="str">
        <f ca="1">IF(H27=1,J27,I27)</f>
        <v>Declare if Tungsten used within the scope of products declared within this survey response originated from the DRC or an adjoining Country on the Declaration tab cell D41</v>
      </c>
      <c r="D27" s="107" t="str">
        <f>IF(H27=1,"Click here to answer question 3 for Tungsten","")</f>
        <v>Click here to answer question 3 for Tungsten</v>
      </c>
      <c r="E27" s="81" t="s">
        <v>807</v>
      </c>
      <c r="F27" s="104">
        <f>IF(OR(B17="No",B22="No"),0,1)</f>
        <v>1</v>
      </c>
      <c r="G27" s="78">
        <f>IF(B27=0,1,0)</f>
        <v>1</v>
      </c>
      <c r="H27" s="79">
        <f>F27*G27</f>
        <v>1</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f>IF(AND($B$14="Yes",$B$19="Yes"),Declaration!D44,0)</f>
        <v>0</v>
      </c>
      <c r="C29" s="99" t="str">
        <f ca="1">IF(H29=1,J29,I29)</f>
        <v>Declare if Tantalum used within the scope of products declared within this survey response originated from a conflict-affected and high-risk area on the Declaration tab cell D44</v>
      </c>
      <c r="D29" s="314" t="str">
        <f>IF(H29=1,"Click here to answer question 4 for Tantalum","")</f>
        <v>Click here to answer question 4 for Tantalum</v>
      </c>
      <c r="E29" s="81"/>
      <c r="F29" s="104">
        <f>F24</f>
        <v>1</v>
      </c>
      <c r="G29" s="78">
        <f t="shared" ref="G29" si="8">IF(B29=0,1,0)</f>
        <v>1</v>
      </c>
      <c r="H29" s="79">
        <f t="shared" ref="H29" si="9">F29*G29</f>
        <v>1</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f>IF(AND($B$15="Yes",$B$20="Yes"),Declaration!D45,0)</f>
        <v>0</v>
      </c>
      <c r="C30" s="99" t="str">
        <f ca="1">IF(H30=1,J30,I30)</f>
        <v>Declare if Tin used within the scope of products declared within this survey response originated from a conflict-affected and high-risk area on the Declaration tab cell D45</v>
      </c>
      <c r="D30" s="314" t="str">
        <f>IF(H30=1,"Click here to answer question 4 for Tin","")</f>
        <v>Click here to answer question 4 for Tin</v>
      </c>
      <c r="E30" s="81"/>
      <c r="F30" s="104">
        <f>F25</f>
        <v>1</v>
      </c>
      <c r="G30" s="78">
        <f>IF(B30=0,1,0)</f>
        <v>1</v>
      </c>
      <c r="H30" s="79">
        <f>F30*G30</f>
        <v>1</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f>IF(AND($B$16="Yes",$B$21="Yes"),Declaration!D46,0)</f>
        <v>0</v>
      </c>
      <c r="C31" s="99" t="str">
        <f ca="1">IF(H31=1,J31,I31)</f>
        <v>Declare if Gold used within the scope of products declared within this survey response originated from a conflict-affected and high-risk area on the Declaration tab cell D46</v>
      </c>
      <c r="D31" s="314" t="str">
        <f>IF(H31=1,"Click here to answer question 4 for Gold","")</f>
        <v>Click here to answer question 4 for Gold</v>
      </c>
      <c r="E31" s="81"/>
      <c r="F31" s="104">
        <f>F26</f>
        <v>1</v>
      </c>
      <c r="G31" s="78">
        <f>IF(B31=0,1,0)</f>
        <v>1</v>
      </c>
      <c r="H31" s="79">
        <f>F31*G31</f>
        <v>1</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f>IF(AND($B$17="Yes",$B$22="Yes"),Declaration!D47,0)</f>
        <v>0</v>
      </c>
      <c r="C32" s="99" t="str">
        <f ca="1">IF(H32=1,J32,I32)</f>
        <v>Declare if Tungsten used within the scope of products declared within this survey response originated from a conflict-affected and high-risk area on the Declaration tab cell D47</v>
      </c>
      <c r="D32" s="314" t="str">
        <f>IF(H32=1,"Click here to answer question 4 for Tungsten","")</f>
        <v>Click here to answer question 4 for Tungsten</v>
      </c>
      <c r="E32" s="81"/>
      <c r="F32" s="104">
        <f>F27</f>
        <v>1</v>
      </c>
      <c r="G32" s="78">
        <f>IF(B32=0,1,0)</f>
        <v>1</v>
      </c>
      <c r="H32" s="79">
        <f>F32*G32</f>
        <v>1</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f>IF(AND($B$14="Yes",$B$19="Yes"),Declaration!D50,0)</f>
        <v>0</v>
      </c>
      <c r="C34" s="99" t="str">
        <f ca="1">IF(H34=1,J34,I34)</f>
        <v>Declare if Tantalum used within the scope of products declared within this survey response originated entirely from a recycled or scrap source on the Declaration tab cell D44</v>
      </c>
      <c r="D34" s="314" t="str">
        <f>IF(H34=1,"Click here to answer question 5 for Tantalum","")</f>
        <v>Click here to answer question 5 for Tantalum</v>
      </c>
      <c r="E34" s="81" t="s">
        <v>1307</v>
      </c>
      <c r="F34" s="104">
        <f>F24</f>
        <v>1</v>
      </c>
      <c r="G34" s="78">
        <f>IF(B34=0,1,0)</f>
        <v>1</v>
      </c>
      <c r="H34" s="79">
        <f>F34*G34</f>
        <v>1</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f>IF(AND($B$15="Yes",$B$20="Yes"),Declaration!D51,0)</f>
        <v>0</v>
      </c>
      <c r="C35" s="99" t="str">
        <f ca="1">IF(H35=1,J35,I35)</f>
        <v>Declare if Tin used within the scope of products declared within this survey response originated entirely from a recycled or scrap source on the Declaration tab cell D45</v>
      </c>
      <c r="D35" s="314" t="str">
        <f>IF(H35=1,"Click here to answer question 5 for Tin","")</f>
        <v>Click here to answer question 5 for Tin</v>
      </c>
      <c r="E35" s="81" t="s">
        <v>1307</v>
      </c>
      <c r="F35" s="104">
        <f>F25</f>
        <v>1</v>
      </c>
      <c r="G35" s="78">
        <f>IF(B35=0,1,0)</f>
        <v>1</v>
      </c>
      <c r="H35" s="79">
        <f>F35*G35</f>
        <v>1</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f>IF(AND($B$16="Yes",$B$21="Yes"),Declaration!D52,0)</f>
        <v>0</v>
      </c>
      <c r="C36" s="99" t="str">
        <f ca="1">IF(H36=1,J36,I36)</f>
        <v>Declare if Gold used within the scope of products declared within this survey response originated entirely from a recycled or scrap source on the Declaration tab cell D46</v>
      </c>
      <c r="D36" s="314" t="str">
        <f>IF(H36=1,"Click here to answer question 5 for Gold","")</f>
        <v>Click here to answer question 5 for Gold</v>
      </c>
      <c r="E36" s="81" t="s">
        <v>1307</v>
      </c>
      <c r="F36" s="104">
        <f>F26</f>
        <v>1</v>
      </c>
      <c r="G36" s="78">
        <f>IF(B36=0,1,0)</f>
        <v>1</v>
      </c>
      <c r="H36" s="79">
        <f>F36*G36</f>
        <v>1</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f>IF(AND($B$17="Yes",$B$22="Yes"),Declaration!D53,0)</f>
        <v>0</v>
      </c>
      <c r="C37" s="99" t="str">
        <f ca="1">IF(H37=1,J37,I37)</f>
        <v>Declare if Tungsten used within the scope of products declared within this survey response originated entirely from a recycled or scrap source on the Declaration tab cell D47</v>
      </c>
      <c r="D37" s="314" t="str">
        <f>IF(H37=1,"Click here to answer question 5 for Tungsten","")</f>
        <v>Click here to answer question 5 for Tungsten</v>
      </c>
      <c r="E37" s="81" t="s">
        <v>1307</v>
      </c>
      <c r="F37" s="104">
        <f>F27</f>
        <v>1</v>
      </c>
      <c r="G37" s="78">
        <f>IF(B37=0,1,0)</f>
        <v>1</v>
      </c>
      <c r="H37" s="79">
        <f>F37*G37</f>
        <v>1</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Tantalum  (*)</v>
      </c>
      <c r="B39" s="333">
        <f>IF(AND($B$14="Yes",$B$19="Yes"),Declaration!D56,0)</f>
        <v>0</v>
      </c>
      <c r="C39" s="99" t="str">
        <f ca="1">IF(H39=1,J39,I39)</f>
        <v>Provide % of completeness of supplier's smelter information on Declaration tab cell D50</v>
      </c>
      <c r="D39" s="315" t="str">
        <f>IF(H39=1,"Click here to answer question 6 for Tantalum","")</f>
        <v>Click here to answer question 6 for Tantalum</v>
      </c>
      <c r="E39" s="81" t="s">
        <v>806</v>
      </c>
      <c r="F39" s="104">
        <f>F24</f>
        <v>1</v>
      </c>
      <c r="G39" s="78">
        <f>IF(B39=0,1,0)</f>
        <v>1</v>
      </c>
      <c r="H39" s="79">
        <f>F39*G39</f>
        <v>1</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0</v>
      </c>
      <c r="C40" s="99" t="str">
        <f ca="1">IF(H40=1,J40,I40)</f>
        <v>Provide % of completeness of supplier's smelter information on Declaration tab cell D51</v>
      </c>
      <c r="D40" s="315" t="str">
        <f>IF(H40=1,"Click here to answer question 6 for Tin","")</f>
        <v>Click here to answer question 6 for Tin</v>
      </c>
      <c r="E40" s="81" t="s">
        <v>806</v>
      </c>
      <c r="F40" s="104">
        <f>F25</f>
        <v>1</v>
      </c>
      <c r="G40" s="78">
        <f>IF(B40=0,1,0)</f>
        <v>1</v>
      </c>
      <c r="H40" s="79">
        <f>F40*G40</f>
        <v>1</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f>IF(AND($B$16="Yes",$B$21="Yes"),Declaration!D58,0)</f>
        <v>0</v>
      </c>
      <c r="C41" s="99" t="str">
        <f ca="1">IF(H41=1,J41,I41)</f>
        <v>Provide % of completeness of supplier's smelter information on Declaration tab cell D52</v>
      </c>
      <c r="D41" s="315" t="str">
        <f>IF(H41=1,"Click here to answer question 6 for Gold","")</f>
        <v>Click here to answer question 6 for Gold</v>
      </c>
      <c r="E41" s="81" t="s">
        <v>806</v>
      </c>
      <c r="F41" s="104">
        <f>F26</f>
        <v>1</v>
      </c>
      <c r="G41" s="78">
        <f>IF(B41=0,1,0)</f>
        <v>1</v>
      </c>
      <c r="H41" s="79">
        <f>F41*G41</f>
        <v>1</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3">
        <f>IF(AND($B$17="Yes",$B$22="Yes"),Declaration!D59,0)</f>
        <v>0</v>
      </c>
      <c r="C42" s="99" t="str">
        <f ca="1">IF(H42=1,J42,I42)</f>
        <v>Provide % of completeness of supplier's smelter information on Declaration tab cell D53</v>
      </c>
      <c r="D42" s="315" t="str">
        <f>IF(H42=1,"Click here to answer question 6 for Tungsten","")</f>
        <v>Click here to answer question 6 for Tungsten</v>
      </c>
      <c r="E42" s="81" t="s">
        <v>806</v>
      </c>
      <c r="F42" s="104">
        <f>F27</f>
        <v>1</v>
      </c>
      <c r="G42" s="78">
        <f>IF(B42=0,1,0)</f>
        <v>1</v>
      </c>
      <c r="H42" s="79">
        <f>F42*G42</f>
        <v>1</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Tantalum  (*)</v>
      </c>
      <c r="B44" s="99">
        <f>IF(AND($B$14="Yes",$B$19="Yes"),Declaration!D62,0)</f>
        <v>0</v>
      </c>
      <c r="C44" s="99" t="str">
        <f ca="1">IF(H44=1,J44,I44)</f>
        <v>Declare if all smelter names have been provided in this survey response under the scope of products declared on the Declaration tab cell D56</v>
      </c>
      <c r="D44" s="314" t="str">
        <f>IF(H44=1,"Click here to answer question 7 for Tantalum","")</f>
        <v>Click here to answer question 7 for Tantalum</v>
      </c>
      <c r="E44" s="81" t="s">
        <v>1303</v>
      </c>
      <c r="F44" s="104">
        <f>F24</f>
        <v>1</v>
      </c>
      <c r="G44" s="78">
        <f>IF(B44=0,1,0)</f>
        <v>1</v>
      </c>
      <c r="H44" s="79">
        <f>F44*G44</f>
        <v>1</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f>IF(AND($B$15="Yes",$B$20="Yes"),Declaration!D63,0)</f>
        <v>0</v>
      </c>
      <c r="C45" s="99" t="str">
        <f ca="1">IF(H45=1,J45,I45)</f>
        <v>Declare if all smelter names have been provided in this survey response under the scope of products declared on the Declaration tab cell D57</v>
      </c>
      <c r="D45" s="314" t="str">
        <f>IF(H45=1,"Click here to answer question 7 for Tin","")</f>
        <v>Click here to answer question 7 for Tin</v>
      </c>
      <c r="E45" s="81" t="s">
        <v>1303</v>
      </c>
      <c r="F45" s="104">
        <f>F25</f>
        <v>1</v>
      </c>
      <c r="G45" s="78">
        <f>IF(B45=0,1,0)</f>
        <v>1</v>
      </c>
      <c r="H45" s="79">
        <f>F45*G45</f>
        <v>1</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f>IF(AND($B$16="Yes",$B$21="Yes"),Declaration!D64,0)</f>
        <v>0</v>
      </c>
      <c r="C46" s="99" t="str">
        <f ca="1">IF(H46=1,J46,I46)</f>
        <v>Declare if all smelter names have been provided in this survey response under the scope of products declared on the Declaration tab cell D58</v>
      </c>
      <c r="D46" s="314" t="str">
        <f>IF(H46=1,"Click here to answer question 7 for Gold","")</f>
        <v>Click here to answer question 7 for Gold</v>
      </c>
      <c r="E46" s="81" t="s">
        <v>1303</v>
      </c>
      <c r="F46" s="104">
        <f>F26</f>
        <v>1</v>
      </c>
      <c r="G46" s="78">
        <f>IF(B46=0,1,0)</f>
        <v>1</v>
      </c>
      <c r="H46" s="79">
        <f>F46*G46</f>
        <v>1</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f>IF(AND($B$17="Yes",$B$22="Yes"),Declaration!D65,0)</f>
        <v>0</v>
      </c>
      <c r="C47" s="99" t="str">
        <f ca="1">IF(H47=1,J47,I47)</f>
        <v>Declare if all smelter names have been provided in this survey response which the scope of products declared on the Declaration tab cell D59</v>
      </c>
      <c r="D47" s="314" t="str">
        <f>IF(H47=1,"Click here to answer question 7 for Tungsten","")</f>
        <v>Click here to answer question 7 for Tungsten</v>
      </c>
      <c r="E47" s="81" t="s">
        <v>1303</v>
      </c>
      <c r="F47" s="104">
        <f>F27</f>
        <v>1</v>
      </c>
      <c r="G47" s="78">
        <f>IF(B47=0,1,0)</f>
        <v>1</v>
      </c>
      <c r="H47" s="79">
        <f>F47*G47</f>
        <v>1</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f>IF(AND($B$14="Yes",$B$19="Yes"),Declaration!D68,0)</f>
        <v>0</v>
      </c>
      <c r="C49" s="99" t="str">
        <f ca="1">IF(H49=1,J49,I49)</f>
        <v>Declare if all applicable Tantalum smelter information has been provided on Declaration tab cell D62</v>
      </c>
      <c r="D49" s="315" t="str">
        <f>IF(H49=1,"Click here to answer question 8 for Tantalum","")</f>
        <v>Click here to answer question 8 for Tantalum</v>
      </c>
      <c r="E49" s="81" t="s">
        <v>807</v>
      </c>
      <c r="F49" s="104">
        <f>F24</f>
        <v>1</v>
      </c>
      <c r="G49" s="78">
        <f>IF(B49=0,1,0)</f>
        <v>1</v>
      </c>
      <c r="H49" s="79">
        <f>F49*G49</f>
        <v>1</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f>IF(AND($B$15="Yes",$B$20="Yes"),Declaration!D69,0)</f>
        <v>0</v>
      </c>
      <c r="C50" s="99" t="str">
        <f ca="1">IF(H50=1,J50,I50)</f>
        <v>Declare if all applicable Tin smelter information has been provided on Declaration tab cell D63</v>
      </c>
      <c r="D50" s="315" t="str">
        <f>IF(H50=1,"Click here to answer question 8 for Tin","")</f>
        <v>Click here to answer question 8 for Tin</v>
      </c>
      <c r="E50" s="81" t="s">
        <v>807</v>
      </c>
      <c r="F50" s="104">
        <f>F25</f>
        <v>1</v>
      </c>
      <c r="G50" s="78">
        <f>IF(B50=0,1,0)</f>
        <v>1</v>
      </c>
      <c r="H50" s="79">
        <f>F50*G50</f>
        <v>1</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f>IF(AND($B$16="Yes",$B$21="Yes"),Declaration!D70,0)</f>
        <v>0</v>
      </c>
      <c r="C51" s="99" t="str">
        <f ca="1">IF(H51=1,J51,I51)</f>
        <v>Declare if all applicable Gold smelter information has been provided on Declaration tab cell D64</v>
      </c>
      <c r="D51" s="315" t="str">
        <f>IF(H51=1,"Click here to answer question 8 for Gold","")</f>
        <v>Click here to answer question 8 for Gold</v>
      </c>
      <c r="E51" s="81" t="s">
        <v>807</v>
      </c>
      <c r="F51" s="104">
        <f>F26</f>
        <v>1</v>
      </c>
      <c r="G51" s="78">
        <f>IF(B51=0,1,0)</f>
        <v>1</v>
      </c>
      <c r="H51" s="79">
        <f>F51*G51</f>
        <v>1</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f>IF(AND($B$17="Yes",$B$22="Yes"),Declaration!D71,0)</f>
        <v>0</v>
      </c>
      <c r="C52" s="99" t="str">
        <f ca="1">IF(H52=1,J52,I52)</f>
        <v>Declare if all applicable Tungsten smelter information has been provided on Declaration tab cell D65</v>
      </c>
      <c r="D52" s="315" t="str">
        <f>IF(H52=1,"Click here to answer question 8 for Tungsten","")</f>
        <v>Click here to answer question 8 for Tungsten</v>
      </c>
      <c r="E52" s="81" t="s">
        <v>807</v>
      </c>
      <c r="F52" s="104">
        <f>F27</f>
        <v>1</v>
      </c>
      <c r="G52" s="78">
        <f>IF(B52=0,1,0)</f>
        <v>1</v>
      </c>
      <c r="H52" s="79">
        <f>F52*G52</f>
        <v>1</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f>Declaration!D75</f>
        <v>0</v>
      </c>
      <c r="C54" s="99" t="str">
        <f t="shared" ref="C54:C60" ca="1" si="10">IF(H54=1,J54,I54)</f>
        <v>Answer if your company has a responsible minerals sourcing policy on the Declaration tab cell D75</v>
      </c>
      <c r="D54" s="105" t="str">
        <f>IF(H54=1,"Click here to answer question (A)","")</f>
        <v>Click here to answer question (A)</v>
      </c>
      <c r="E54" s="81" t="s">
        <v>1307</v>
      </c>
      <c r="F54" s="104">
        <f>IF(SUM(F$24:F$27)=0,0,1)</f>
        <v>1</v>
      </c>
      <c r="G54" s="78">
        <f>IF(B54=0,1,0)</f>
        <v>1</v>
      </c>
      <c r="H54" s="79">
        <f t="shared" ref="H54:H60" si="11">F54*G54</f>
        <v>1</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f>Declaration!D77</f>
        <v>0</v>
      </c>
      <c r="C55" s="99" t="str">
        <f t="shared" ca="1" si="10"/>
        <v>Answer if your company has made your responsible minerals sourcing policy publically available on your website on the Declaration tab cell D77</v>
      </c>
      <c r="D55" s="105" t="str">
        <f>IF(H55=1,"Click here to answer question (B)","")</f>
        <v>Click here to answer question (B)</v>
      </c>
      <c r="E55" s="81" t="s">
        <v>1307</v>
      </c>
      <c r="F55" s="104">
        <f t="shared" ref="F55" si="12">F$54</f>
        <v>1</v>
      </c>
      <c r="G55" s="78">
        <f>IF(B55=0,1,0)</f>
        <v>1</v>
      </c>
      <c r="H55" s="79">
        <f t="shared" si="11"/>
        <v>1</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f>Declaration!D79</f>
        <v>0</v>
      </c>
      <c r="C57" s="99" t="str">
        <f t="shared" ca="1" si="10"/>
        <v>Answer if you require your direct suppliers to source from smelters whose due diligence practices have been validated by an independent third-party audit program, like the Responsible Minerals Assurance Process, on Declaration tab cell D79</v>
      </c>
      <c r="D57" s="105" t="str">
        <f>IF(H57=1,"Click here to answer question (C)","")</f>
        <v>Click here to answer question (C)</v>
      </c>
      <c r="E57" s="81" t="s">
        <v>1307</v>
      </c>
      <c r="F57" s="104">
        <f>F$54</f>
        <v>1</v>
      </c>
      <c r="G57" s="78">
        <f>IF(B57=0,1,0)</f>
        <v>1</v>
      </c>
      <c r="H57" s="79">
        <f t="shared" si="11"/>
        <v>1</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f>Declaration!D81</f>
        <v>0</v>
      </c>
      <c r="C58" s="99" t="str">
        <f t="shared" ca="1" si="10"/>
        <v>Answer if you have implemented due diligence measures for responsible sourcing on Declaration tab cell D81</v>
      </c>
      <c r="D58" s="105" t="str">
        <f>IF(H58=1,"Click here to answer question (D)","")</f>
        <v>Click here to answer question (D)</v>
      </c>
      <c r="E58" s="81" t="s">
        <v>1307</v>
      </c>
      <c r="F58" s="104">
        <f>F$54</f>
        <v>1</v>
      </c>
      <c r="G58" s="78">
        <f>IF(B58=0,1,0)</f>
        <v>1</v>
      </c>
      <c r="H58" s="79">
        <f t="shared" si="11"/>
        <v>1</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f>Declaration!D83</f>
        <v>0</v>
      </c>
      <c r="C59" s="99" t="str">
        <f t="shared" ca="1" si="10"/>
        <v>Answer if you request your suppliers to fill out this Conflict Minerals Reporting Template on Declaration tab cell D83</v>
      </c>
      <c r="D59" s="105" t="str">
        <f>IF(H59=1,"Click here to answer question (E)","")</f>
        <v>Click here to answer question (E)</v>
      </c>
      <c r="E59" s="81" t="s">
        <v>1307</v>
      </c>
      <c r="F59" s="104">
        <f>F$54</f>
        <v>1</v>
      </c>
      <c r="G59" s="78">
        <f>IF(B59=0,1,0)</f>
        <v>1</v>
      </c>
      <c r="H59" s="79">
        <f t="shared" si="11"/>
        <v>1</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f>Declaration!D85</f>
        <v>0</v>
      </c>
      <c r="C60" s="99" t="str">
        <f t="shared" ca="1" si="10"/>
        <v>Answer if you verify responses from your suppliers against your company's expectations on Declaration tab cell D85</v>
      </c>
      <c r="D60" s="105" t="str">
        <f>IF(H60=1,"Click here to answer question (F)","")</f>
        <v>Click here to answer question (F)</v>
      </c>
      <c r="E60" s="81" t="s">
        <v>1307</v>
      </c>
      <c r="F60" s="104">
        <f>F$54</f>
        <v>1</v>
      </c>
      <c r="G60" s="78">
        <f>IF(B60=0,1,0)</f>
        <v>1</v>
      </c>
      <c r="H60" s="79">
        <f t="shared" si="11"/>
        <v>1</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f>Declaration!D87</f>
        <v>0</v>
      </c>
      <c r="C62" s="99" t="str">
        <f t="shared" ref="C62:C68" ca="1" si="13">IF(H62=1,J62,I62)</f>
        <v>Answer if your verification process includes corrective action management on Declaration tab cell D87</v>
      </c>
      <c r="D62" s="105" t="str">
        <f>IF(H62=1,"Click here to answer question (G)","")</f>
        <v>Click here to answer question (G)</v>
      </c>
      <c r="E62" s="81" t="s">
        <v>1307</v>
      </c>
      <c r="F62" s="104">
        <f>F$54</f>
        <v>1</v>
      </c>
      <c r="G62" s="78">
        <f>IF(B62=0,1,0)</f>
        <v>1</v>
      </c>
      <c r="H62" s="79">
        <f t="shared" ref="H62:H69" si="14">F62*G62</f>
        <v>1</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f>Declaration!D89</f>
        <v>0</v>
      </c>
      <c r="C63" s="99" t="str">
        <f t="shared" ca="1" si="13"/>
        <v>Answer if you are subject to the SEC Disclosure requirement, the EU regulation or both on Declaration tab cell D89</v>
      </c>
      <c r="D63" s="105" t="str">
        <f>IF(H63=1,"Click here to answer question (H)","")</f>
        <v>Click here to answer question (H)</v>
      </c>
      <c r="E63" s="81" t="s">
        <v>1307</v>
      </c>
      <c r="F63" s="104">
        <f>F$54</f>
        <v>1</v>
      </c>
      <c r="G63" s="78">
        <f>IF(B63=0,1,0)</f>
        <v>1</v>
      </c>
      <c r="H63" s="79">
        <f t="shared" si="14"/>
        <v>1</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Provide list of tantalum smelters contributing material to supply chain on Smelter List tab</v>
      </c>
      <c r="D65" s="105" t="str">
        <f>IF(H65=0,"","Click here to provide smelter information")</f>
        <v>Click here to provide smelter information</v>
      </c>
      <c r="E65" s="81" t="s">
        <v>1307</v>
      </c>
      <c r="F65" s="104">
        <f>F24</f>
        <v>1</v>
      </c>
      <c r="G65" s="78">
        <f>IF(AND(COUNTIF(SmelterIdetifiedForMetal,"Tantalum")&gt;0,COUNTIF('Smelter List'!AB$5:AB$2504,"Tantalum?*")&gt;0),0,1)</f>
        <v>1</v>
      </c>
      <c r="H65" s="79">
        <f t="shared" si="14"/>
        <v>1</v>
      </c>
      <c r="I65" s="170" t="str">
        <f ca="1">OFFSET(L!$C$1,MATCH("Checker"&amp;"Comp",L!$A:$A,0)-1,SL,,)</f>
        <v>Complete</v>
      </c>
      <c r="J65" s="22" t="str">
        <f ca="1">OFFSET(L!$C$1,MATCH("Checker"&amp;ADDRESS(ROW(),COLUMN(),4),L!$A:$A,0)-1,SL,,)</f>
        <v>Provide list of tantalum smelters contributing material to supply chain on Smelter List tab</v>
      </c>
      <c r="K65" s="177">
        <f>IF(H14+H19&gt;0,1,0)</f>
        <v>1</v>
      </c>
      <c r="L65" s="22" t="e">
        <f ca="1">OFFSET(L!$C$1,MATCH("Checker"&amp;ADDRESS(ROW(),COLUMN(),4),L!$A:$A,0)-1,SL,,)</f>
        <v>#N/A</v>
      </c>
    </row>
    <row r="66" spans="1:12" ht="39">
      <c r="A66" s="99" t="s">
        <v>1865</v>
      </c>
      <c r="B66" s="99"/>
      <c r="C66" s="99" t="str">
        <f t="shared" ca="1" si="13"/>
        <v>Provide list of tin smelters contributing material to supply chain on Smelter List tab</v>
      </c>
      <c r="D66" s="105" t="str">
        <f>IF(H66=0,"","Click here to provide smelter information")</f>
        <v>Click here to provide smelter information</v>
      </c>
      <c r="E66" s="81" t="s">
        <v>807</v>
      </c>
      <c r="F66" s="104">
        <f>F25</f>
        <v>1</v>
      </c>
      <c r="G66" s="78">
        <f>IF(AND(COUNTIF(SmelterIdetifiedForMetal,"Tin")&gt;0,COUNTIF('Smelter List'!AB$5:AB$2504,"Tin?*")&gt;0),0,1)</f>
        <v>1</v>
      </c>
      <c r="H66" s="79">
        <f t="shared" si="14"/>
        <v>1</v>
      </c>
      <c r="I66" s="170" t="str">
        <f ca="1">OFFSET(L!$C$1,MATCH("Checker"&amp;"Comp",L!$A:$A,0)-1,SL,,)</f>
        <v>Complete</v>
      </c>
      <c r="J66" s="22" t="str">
        <f ca="1">OFFSET(L!$C$1,MATCH("Checker"&amp;ADDRESS(ROW(),COLUMN(),4),L!$A:$A,0)-1,SL,,)</f>
        <v>Provide list of tin smelters contributing material to supply chain on Smelter List tab</v>
      </c>
      <c r="K66" s="177">
        <f>IF(H15+H20&gt;0,1,0)</f>
        <v>1</v>
      </c>
      <c r="L66" s="22" t="e">
        <f ca="1">OFFSET(L!$C$1,MATCH("Checker"&amp;ADDRESS(ROW(),COLUMN(),4),L!$A:$A,0)-1,SL,,)</f>
        <v>#N/A</v>
      </c>
    </row>
    <row r="67" spans="1:12" ht="39">
      <c r="A67" s="99" t="s">
        <v>1866</v>
      </c>
      <c r="B67" s="99"/>
      <c r="C67" s="99" t="str">
        <f t="shared" ca="1" si="13"/>
        <v>Provide list of gold smelters contributing material to supply chain on Smelter List tab</v>
      </c>
      <c r="D67" s="105" t="str">
        <f>IF(H67=0,"","Click here to provide smelter information")</f>
        <v>Click here to provide smelter information</v>
      </c>
      <c r="E67" s="81" t="s">
        <v>807</v>
      </c>
      <c r="F67" s="104">
        <f>F26</f>
        <v>1</v>
      </c>
      <c r="G67" s="78">
        <f>IF(AND(COUNTIF(SmelterIdetifiedForMetal,"Gold")&gt;0,COUNTIF('Smelter List'!AB$5:AB$2504,"Gold?*")&gt;0),0,1)</f>
        <v>1</v>
      </c>
      <c r="H67" s="79">
        <f t="shared" si="14"/>
        <v>1</v>
      </c>
      <c r="I67" s="170" t="str">
        <f ca="1">OFFSET(L!$C$1,MATCH("Checker"&amp;"Comp",L!$A:$A,0)-1,SL,,)</f>
        <v>Complete</v>
      </c>
      <c r="J67" s="22" t="str">
        <f ca="1">OFFSET(L!$C$1,MATCH("Checker"&amp;ADDRESS(ROW(),COLUMN(),4),L!$A:$A,0)-1,SL,,)</f>
        <v>Provide list of gold smelters contributing material to supply chain on Smelter List tab</v>
      </c>
      <c r="K67" s="177">
        <f>IF(H16+H21&gt;0,1,0)</f>
        <v>1</v>
      </c>
      <c r="L67" s="22" t="e">
        <f ca="1">OFFSET(L!$C$1,MATCH("Checker"&amp;ADDRESS(ROW(),COLUMN(),4),L!$A:$A,0)-1,SL,,)</f>
        <v>#N/A</v>
      </c>
    </row>
    <row r="68" spans="1:12" ht="39">
      <c r="A68" s="99" t="s">
        <v>1867</v>
      </c>
      <c r="B68" s="99"/>
      <c r="C68" s="99" t="str">
        <f t="shared" ca="1" si="13"/>
        <v>Provide list of tungsten smelters contributing material to supply chain on Smelter List tab</v>
      </c>
      <c r="D68" s="105" t="str">
        <f>IF(H68=0,"","Click here to provide smelter information")</f>
        <v>Click here to provide smelter information</v>
      </c>
      <c r="E68" s="81" t="s">
        <v>807</v>
      </c>
      <c r="F68" s="104">
        <f>F27</f>
        <v>1</v>
      </c>
      <c r="G68" s="78">
        <f>IF(AND(COUNTIF(SmelterIdetifiedForMetal,"Tungsten")&gt;0,COUNTIF('Smelter List'!AB$5:AB$2504,"Tungsten?*")&gt;0),0,1)</f>
        <v>1</v>
      </c>
      <c r="H68" s="79">
        <f t="shared" si="14"/>
        <v>1</v>
      </c>
      <c r="I68" s="170" t="str">
        <f ca="1">OFFSET(L!$C$1,MATCH("Checker"&amp;"Comp",L!$A:$A,0)-1,SL,,)</f>
        <v>Complete</v>
      </c>
      <c r="J68" s="22" t="str">
        <f ca="1">OFFSET(L!$C$1,MATCH("Checker"&amp;ADDRESS(ROW(),COLUMN(),4),L!$A:$A,0)-1,SL,,)</f>
        <v>Provide list of tungsten smelters contributing material to supply chain on Smelter List tab</v>
      </c>
      <c r="K68" s="177">
        <f>IF(H17+H22&gt;0,1,0)</f>
        <v>1</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52</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Farrell, Kevin</cp:lastModifiedBy>
  <cp:lastPrinted>2015-04-21T20:47:43Z</cp:lastPrinted>
  <dcterms:created xsi:type="dcterms:W3CDTF">2010-06-21T21:00:23Z</dcterms:created>
  <dcterms:modified xsi:type="dcterms:W3CDTF">2023-02-07T11:28:35Z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